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OneDrive\Desktop\"/>
    </mc:Choice>
  </mc:AlternateContent>
  <xr:revisionPtr revIDLastSave="0" documentId="8_{C91EDA39-B630-40CD-BBF1-512968979681}" xr6:coauthVersionLast="47" xr6:coauthVersionMax="47" xr10:uidLastSave="{00000000-0000-0000-0000-000000000000}"/>
  <bookViews>
    <workbookView xWindow="-110" yWindow="-110" windowWidth="19420" windowHeight="10300" activeTab="4" xr2:uid="{21370182-0BEF-4729-B53E-A17BC983C872}"/>
  </bookViews>
  <sheets>
    <sheet name="тайлангийн нүүр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externalReferences>
    <externalReference r:id="rId7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5" l="1"/>
  <c r="D3" i="4"/>
  <c r="C2" i="6"/>
  <c r="E53" i="6"/>
  <c r="E52" i="6"/>
  <c r="E45" i="6"/>
  <c r="E41" i="6"/>
  <c r="E50" i="6" s="1"/>
  <c r="E33" i="6"/>
  <c r="E25" i="6"/>
  <c r="E39" i="6" s="1"/>
  <c r="E23" i="6"/>
  <c r="D23" i="6"/>
  <c r="D51" i="6" s="1"/>
  <c r="E13" i="6"/>
  <c r="D13" i="6"/>
  <c r="A2" i="6"/>
  <c r="G22" i="5"/>
  <c r="F22" i="5"/>
  <c r="E22" i="5"/>
  <c r="D22" i="5"/>
  <c r="C22" i="5"/>
  <c r="J21" i="5"/>
  <c r="J20" i="5"/>
  <c r="J19" i="5"/>
  <c r="J18" i="5"/>
  <c r="J17" i="5"/>
  <c r="I17" i="5"/>
  <c r="H16" i="5"/>
  <c r="H22" i="5" s="1"/>
  <c r="C16" i="5"/>
  <c r="J15" i="5"/>
  <c r="I9" i="5"/>
  <c r="J8" i="5"/>
  <c r="I8" i="5"/>
  <c r="I14" i="5" s="1"/>
  <c r="H8" i="5"/>
  <c r="C8" i="5"/>
  <c r="J6" i="5"/>
  <c r="I6" i="5"/>
  <c r="A2" i="5"/>
  <c r="C24" i="4"/>
  <c r="C33" i="4" s="1"/>
  <c r="D16" i="4"/>
  <c r="D24" i="4" s="1"/>
  <c r="A3" i="4"/>
  <c r="D65" i="3"/>
  <c r="C64" i="3"/>
  <c r="D64" i="3" s="1"/>
  <c r="C58" i="3"/>
  <c r="D58" i="3" s="1"/>
  <c r="C55" i="3"/>
  <c r="D54" i="3"/>
  <c r="C54" i="3"/>
  <c r="D49" i="3"/>
  <c r="C47" i="3"/>
  <c r="D44" i="3"/>
  <c r="D42" i="3"/>
  <c r="D40" i="3"/>
  <c r="D38" i="3"/>
  <c r="D37" i="3"/>
  <c r="D36" i="3"/>
  <c r="D35" i="3"/>
  <c r="D47" i="3" s="1"/>
  <c r="D55" i="3" s="1"/>
  <c r="C30" i="3"/>
  <c r="D29" i="3"/>
  <c r="D28" i="3"/>
  <c r="D27" i="3"/>
  <c r="D26" i="3"/>
  <c r="D25" i="3"/>
  <c r="D24" i="3"/>
  <c r="D23" i="3"/>
  <c r="D22" i="3"/>
  <c r="D21" i="3"/>
  <c r="D30" i="3" s="1"/>
  <c r="C19" i="3"/>
  <c r="C31" i="3" s="1"/>
  <c r="D14" i="3"/>
  <c r="D11" i="3"/>
  <c r="D10" i="3"/>
  <c r="D9" i="3"/>
  <c r="D19" i="3" s="1"/>
  <c r="D26" i="4" l="1"/>
  <c r="D33" i="4" s="1"/>
  <c r="C26" i="4"/>
  <c r="E51" i="6"/>
  <c r="E54" i="6" s="1"/>
  <c r="I16" i="5"/>
  <c r="J14" i="5"/>
  <c r="D31" i="3"/>
  <c r="D67" i="3"/>
  <c r="D68" i="3" s="1"/>
  <c r="D70" i="3" s="1"/>
  <c r="C67" i="3"/>
  <c r="C68" i="3" s="1"/>
  <c r="J16" i="5" l="1"/>
  <c r="I22" i="5"/>
  <c r="C70" i="3"/>
  <c r="C69" i="3"/>
  <c r="I25" i="5" l="1"/>
  <c r="I23" i="5"/>
  <c r="J22" i="5"/>
  <c r="J23" i="5" s="1"/>
</calcChain>
</file>

<file path=xl/sharedStrings.xml><?xml version="1.0" encoding="utf-8"?>
<sst xmlns="http://schemas.openxmlformats.org/spreadsheetml/2006/main" count="288" uniqueCount="259">
  <si>
    <t xml:space="preserve">Сангийн сайдын 2017 оны </t>
  </si>
  <si>
    <t>..... дүгээр тушаалын</t>
  </si>
  <si>
    <t>2 дугаар хавсралт</t>
  </si>
  <si>
    <t>Регистрийн дугаар:</t>
  </si>
  <si>
    <t xml:space="preserve">Хаяг : ____Сонгинохайрхан Дүүрэг  2-р хороо Шинэ Толгойт Хороолол 102-1 тоот </t>
  </si>
  <si>
    <t>Шуудангийн хаяг : ______gantuya@spg.mn.</t>
  </si>
  <si>
    <t xml:space="preserve">Утас :                    _80160444. 99982321                                  Факс :                     ____________             </t>
  </si>
  <si>
    <t xml:space="preserve">            </t>
  </si>
  <si>
    <t>Өмчийн хэлбэр :</t>
  </si>
  <si>
    <t>Төрийн . . . . . хувь</t>
  </si>
  <si>
    <t>хувийн . . 100 хувь.</t>
  </si>
  <si>
    <r>
      <rPr>
        <b/>
        <sz val="14"/>
        <rFont val="Times New Roman"/>
        <family val="1"/>
      </rPr>
      <t>"Стандарт Проперти Групп</t>
    </r>
    <r>
      <rPr>
        <b/>
        <sz val="12"/>
        <rFont val="Times New Roman"/>
        <family val="1"/>
      </rPr>
      <t xml:space="preserve"> "ХК-ИЙН</t>
    </r>
  </si>
  <si>
    <t>САНХҮҮГИЙН ТАЙЛАН</t>
  </si>
  <si>
    <t>Хянаж хүлээн авсан</t>
  </si>
  <si>
    <t>Сар, өдөр</t>
  </si>
  <si>
    <t>Гарын үсэг</t>
  </si>
  <si>
    <t>байгууллагын нэр</t>
  </si>
  <si>
    <t>Стандарт  Проперти Групп ХК-ийн</t>
  </si>
  <si>
    <t>бодит байдлын тухай мэдэгдэл</t>
  </si>
  <si>
    <t>болгон гаргасан санхүүгийн тайланд тайлант хугацааны үйл ажиллагааны үр дүн,</t>
  </si>
  <si>
    <t>санхүүгийн байдлыг “Нягтлан бодох бүртгэлийн тухай” хуулийн 17.1 дэх заалтын дагуу үнэн зөв, бүрэн тусгасан болохыг баталж байна. Үүнд:</t>
  </si>
  <si>
    <t>1.      Бүх ажил гүйлгээ бодитоор гарсан бөгөөд холбогдох анхан шатны баримтыг үндэслэн нягтлан бодох бүртгэл, санхүүгийн тайланд үнэн зөв тусгасан</t>
  </si>
  <si>
    <t>2. Санхүүгийн тайланд тусгагдсан бүх тооцоолол үнэн зөв хийгдсэн</t>
  </si>
  <si>
    <t>3. Аж ахуйн нэгжийн үйл ажиллагааны эдийн засаг, санхүүгийн бүхий л үйл явцыг иж бүрэн хамарсан</t>
  </si>
  <si>
    <t>4. Тайлант үеийн үр дүнд өмнөх оны ажил гүйлгээнээс шилжин тусгагдаагүй, мөн тайлант оны ажил гүйлгээнээс орхигдсон зүйл байхгүй</t>
  </si>
  <si>
    <t>6. Энэ тайланд тусгагдсан бүхий л зүйл манай байгууллагын албан ёсны өмчлөлд байдаг бөгөөд орхигдсон зүйл үгүй болно.</t>
  </si>
  <si>
    <t>Захирал</t>
  </si>
  <si>
    <t xml:space="preserve">   ________________  /..................................../</t>
  </si>
  <si>
    <t>Ерөнхий нягтлан бодогч</t>
  </si>
  <si>
    <t>САНХҮҮГИЙН БАЙДЛЫН ТАЙЛАН</t>
  </si>
  <si>
    <t>"Стандарт Проперти Групп" ХК</t>
  </si>
  <si>
    <t xml:space="preserve">  ( Аж ахуйн нэгжийн нэр )</t>
  </si>
  <si>
    <t>/төгрөгөөр/</t>
  </si>
  <si>
    <t>Мөрийн дугаар</t>
  </si>
  <si>
    <t>Үзүүлэлт</t>
  </si>
  <si>
    <t xml:space="preserve">өмнөх он </t>
  </si>
  <si>
    <t>тайлант он</t>
  </si>
  <si>
    <t xml:space="preserve"> ХӨРӨНГӨ</t>
  </si>
  <si>
    <t>Эргэлтийн хөрөнгө</t>
  </si>
  <si>
    <t>1.1.1</t>
  </si>
  <si>
    <t>Мөнгө,түүнтэй адилтгах хөрөнгө</t>
  </si>
  <si>
    <t>1.1.2</t>
  </si>
  <si>
    <t xml:space="preserve">Дансны авлага </t>
  </si>
  <si>
    <t>1.1.3</t>
  </si>
  <si>
    <t>Татвар, НДШ – 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</si>
  <si>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</si>
  <si>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</si>
  <si>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</si>
  <si>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</si>
  <si>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</si>
  <si>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</si>
  <si>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</si>
  <si>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</si>
  <si>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</si>
  <si>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</si>
  <si>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</si>
  <si>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</si>
  <si>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</si>
  <si>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</si>
  <si>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</si>
  <si>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</si>
  <si>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</si>
  <si>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</si>
  <si>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</si>
  <si>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</si>
  <si>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</si>
  <si>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</si>
  <si>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</si>
  <si>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</si>
  <si>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</si>
  <si>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</si>
  <si>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</si>
  <si>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</si>
  <si>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</si>
  <si>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</si>
  <si>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</si>
  <si>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</si>
  <si>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</si>
  <si>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</si>
  <si>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</si>
  <si>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НИЙТ ХӨРӨНГИЙН ДҮН</t>
  </si>
  <si>
    <t>ӨР ТӨЛБӨР БА ЭЗДИЙН ӨМЧ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</si>
  <si>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</si>
  <si>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</si>
  <si>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</si>
  <si>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</si>
  <si>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</si>
  <si>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</si>
  <si>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 өглөг</t>
  </si>
  <si>
    <t>2.1.1.3</t>
  </si>
  <si>
    <t>Татварын өр</t>
  </si>
  <si>
    <t>2.1.1.4</t>
  </si>
  <si>
    <t>НДШ - ийн  өглөг</t>
  </si>
  <si>
    <t>2.1.1.5</t>
  </si>
  <si>
    <t>Богино хугацаат зээл</t>
  </si>
  <si>
    <t>2.1.1.6</t>
  </si>
  <si>
    <t>Хүүний  өглөг</t>
  </si>
  <si>
    <t>2.1.1.7</t>
  </si>
  <si>
    <t>Ногдол ашгийн  өглөг</t>
  </si>
  <si>
    <t>2.1.1.8</t>
  </si>
  <si>
    <t>Урьдчилж орсон орлого</t>
  </si>
  <si>
    <t>2.1.1.9</t>
  </si>
  <si>
    <t>Нөөц  /өр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</si>
  <si>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</si>
  <si>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</si>
  <si>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</si>
  <si>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 - нд хамаарах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</si>
  <si>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</si>
  <si>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</si>
  <si>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</si>
  <si>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</si>
  <si>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</si>
  <si>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</si>
  <si>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</si>
  <si>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</si>
  <si>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Нөөц /өр төлбөр/</t>
  </si>
  <si>
    <t>2.1.2.3</t>
  </si>
  <si>
    <t xml:space="preserve">Хойшлогдсон татварын өр 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</si>
  <si>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</si>
  <si>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</si>
  <si>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</si>
  <si>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</si>
  <si>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</si>
  <si>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</si>
  <si>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r>
      <t xml:space="preserve"> </t>
    </r>
    <r>
      <rPr>
        <b/>
        <sz val="10"/>
        <color indexed="8"/>
        <rFont val="Calibri"/>
        <family val="2"/>
        <scheme val="minor"/>
      </rPr>
      <t>Эздийн өмч</t>
    </r>
  </si>
  <si>
    <t>2.3.1</t>
  </si>
  <si>
    <t>Өмч:                         -     төрийн</t>
  </si>
  <si>
    <t>2.3.2</t>
  </si>
  <si>
    <r>
      <t>-</t>
    </r>
    <r>
      <rPr>
        <sz val="10"/>
        <color indexed="8"/>
        <rFont val="Calibri"/>
        <family val="2"/>
        <scheme val="minor"/>
      </rPr>
      <t>       хувийн</t>
    </r>
  </si>
  <si>
    <t>2.3.3</t>
  </si>
  <si>
    <r>
      <t>-</t>
    </r>
    <r>
      <rPr>
        <sz val="10"/>
        <color indexed="8"/>
        <rFont val="Calibri"/>
        <family val="2"/>
        <scheme val="minor"/>
      </rPr>
      <t>       хувьцаат</t>
    </r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</si>
  <si>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</si>
  <si>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</si>
  <si>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</si>
  <si>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</si>
  <si>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</si>
  <si>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</si>
  <si>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</si>
  <si>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</si>
  <si>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</si>
  <si>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</si>
  <si>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</si>
  <si>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</si>
  <si>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</si>
  <si>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2.3.11</t>
  </si>
  <si>
    <t>Эздийн өмчийн дүн</t>
  </si>
  <si>
    <t>ӨР ТӨЛБӨР БА ЭЗДИЙН ӨМЧИЙН ДҮН</t>
  </si>
  <si>
    <t xml:space="preserve">    </t>
  </si>
  <si>
    <t xml:space="preserve">Ерөнхий нягтлан бодогч       </t>
  </si>
  <si>
    <t>ОРЛОГЫН ДЭЛГЭРЭНГҮЙ ТАЙЛАН</t>
  </si>
  <si>
    <t xml:space="preserve">Өмнөх он </t>
  </si>
  <si>
    <t>Тайлант үеийн дүн</t>
  </si>
  <si>
    <t>Борлуулалтын орлого (цэвэр)</t>
  </si>
  <si>
    <t>Борлуулалтын өртөг</t>
  </si>
  <si>
    <r>
      <t xml:space="preserve">Нийт ашиг </t>
    </r>
    <r>
      <rPr>
        <sz val="10"/>
        <color indexed="8"/>
        <rFont val="Calibri"/>
        <family val="2"/>
        <scheme val="minor"/>
      </rPr>
      <t>(</t>
    </r>
    <r>
      <rPr>
        <b/>
        <sz val="10"/>
        <color indexed="8"/>
        <rFont val="Calibri"/>
        <family val="2"/>
        <scheme val="minor"/>
      </rPr>
      <t xml:space="preserve"> алдагдал</t>
    </r>
    <r>
      <rPr>
        <sz val="10"/>
        <color indexed="8"/>
        <rFont val="Calibri"/>
        <family val="2"/>
        <scheme val="minor"/>
      </rPr>
      <t>)</t>
    </r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</si>
  <si>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</si>
  <si>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</si>
  <si>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</si>
  <si>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</si>
  <si>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</si>
  <si>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</si>
  <si>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</si>
  <si>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</si>
  <si>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</si>
  <si>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</si>
  <si>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</si>
  <si>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</si>
  <si>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 олз (гарз)</t>
  </si>
  <si>
    <t>Бусад ашиг ( алдагдал)</t>
  </si>
  <si>
    <r>
      <t xml:space="preserve">Татвар төлөхийн өмнөх  ашиг </t>
    </r>
    <r>
      <rPr>
        <sz val="10"/>
        <color indexed="8"/>
        <rFont val="Calibri"/>
        <family val="2"/>
        <scheme val="minor"/>
      </rPr>
      <t>(</t>
    </r>
    <r>
      <rPr>
        <b/>
        <sz val="10"/>
        <color indexed="8"/>
        <rFont val="Calibri"/>
        <family val="2"/>
        <scheme val="minor"/>
      </rPr>
      <t xml:space="preserve"> алдагдал</t>
    </r>
    <r>
      <rPr>
        <sz val="10"/>
        <color indexed="8"/>
        <rFont val="Calibri"/>
        <family val="2"/>
        <scheme val="minor"/>
      </rPr>
      <t>)</t>
    </r>
  </si>
  <si>
    <t>Орлогын татварын зардал</t>
  </si>
  <si>
    <t>Татварын дараах ашиг (алдагдал)</t>
  </si>
  <si>
    <t xml:space="preserve">Зогсоосон үйл ажиллагааны татварын дараах ашиг (алдагдал) </t>
  </si>
  <si>
    <t>Тайлант үеийн цэвэр ашиг ( 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</si>
  <si>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</si>
  <si>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</si>
  <si>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</si>
  <si>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 xml:space="preserve">Бусад  олз (гарз) </t>
  </si>
  <si>
    <t>Орлогын нийт дүн</t>
  </si>
  <si>
    <t>Нэгж хувьцаанд ногдох суурь ашиг (алдагдал)</t>
  </si>
  <si>
    <t xml:space="preserve">                                           </t>
  </si>
  <si>
    <t>Захирал                                                                        __________________  (…...........................)</t>
  </si>
  <si>
    <t xml:space="preserve">         </t>
  </si>
  <si>
    <t>Ерөнхий нягтлан бодогч                                       ___________________ (…...........................)</t>
  </si>
  <si>
    <t xml:space="preserve">  </t>
  </si>
  <si>
    <t>ӨМЧИЙН ӨӨРЧЛӨЛТИЙН ТАЙЛАН</t>
  </si>
  <si>
    <t xml:space="preserve"> ( Аж ахуйн нэгжийн нэр )</t>
  </si>
  <si>
    <t>№</t>
  </si>
  <si>
    <t>ҮЗҮҮЛЭЛТ</t>
  </si>
  <si>
    <t>Өмч</t>
  </si>
  <si>
    <t>Нийт</t>
  </si>
  <si>
    <t>дүн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</si>
  <si>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</si>
  <si>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</si>
  <si>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</si>
  <si>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</si>
  <si>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</si>
  <si>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</si>
  <si>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2023оны06-р сарын 30-ний үлдэгдэл</t>
  </si>
  <si>
    <t xml:space="preserve">                                                                               Захирал                                            ______________ (..........................)</t>
  </si>
  <si>
    <t xml:space="preserve">                                                                               Ерөнхий нягтлан бодогч                ______________ (..........................)</t>
  </si>
  <si>
    <t>МӨНГӨН ГҮЙЛГЭЭНИЙ ТАЙЛАН</t>
  </si>
  <si>
    <t xml:space="preserve">  ( Аж ахуйн нэгжийн нэр )                                                                                                                                                                                </t>
  </si>
  <si>
    <t xml:space="preserve">                   ҮЗҮҮЛЭЛТ</t>
  </si>
  <si>
    <t>Үндсэн үйл ажиллагааны мөнгөн гүйлгээ</t>
  </si>
  <si>
    <t>Мөнгөн орлогын дүн (+)</t>
  </si>
  <si>
    <t xml:space="preserve">                Бараа борлуулсан, үйлчилгээ үзүүлсний орлого</t>
  </si>
  <si>
    <t xml:space="preserve">        Эрхийн шимтгэл, хураамж, төлбөрийн орлого</t>
  </si>
  <si>
    <t xml:space="preserve">    Даатгалын нөхвөрөөс хүлээн авсан мөнгө</t>
  </si>
  <si>
    <t xml:space="preserve">        Буцаан авсан албан татвар</t>
  </si>
  <si>
    <t xml:space="preserve">                Татаас, санхүүжилтийн орлого</t>
  </si>
  <si>
    <t xml:space="preserve">                Бусад мөнгөн орлого</t>
  </si>
  <si>
    <t>Мөнгөн зарлагын дүн (-)</t>
  </si>
  <si>
    <t xml:space="preserve">    Ажиллагчдад төлсөн </t>
  </si>
  <si>
    <t xml:space="preserve">    Нийгмийн даатгалын байгууллагад төлсөн </t>
  </si>
  <si>
    <t xml:space="preserve">            Бараа материал худалдан авахад төлсөн</t>
  </si>
  <si>
    <t xml:space="preserve">    Ашиглалтын зардалд төлсөн </t>
  </si>
  <si>
    <t xml:space="preserve">    Түлш шатахуун, тээврийн хөлс, сэлбэг хэрэгсэлд төлсөн </t>
  </si>
  <si>
    <t xml:space="preserve">    Хүүний төлбөрт төлсөн </t>
  </si>
  <si>
    <t xml:space="preserve">    Татварын байгууллагад төлсөн </t>
  </si>
  <si>
    <t xml:space="preserve">    Даатгалын төлбөрт төлсөн </t>
  </si>
  <si>
    <t xml:space="preserve">    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</si>
  <si>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</si>
  <si>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</si>
  <si>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 xml:space="preserve">    Үндсэн хөрөнгө борлуулсны орлого</t>
  </si>
  <si>
    <t xml:space="preserve">    Биет бус хөрөнгө борлуулсны орлого</t>
  </si>
  <si>
    <t xml:space="preserve">    Хөрөнгө оруулалт борлуулсны орлого</t>
  </si>
  <si>
    <t xml:space="preserve">    Бусад урт хугацаат хөрөнгө борлуулсны орлого</t>
  </si>
  <si>
    <t xml:space="preserve">    Бусдад олгосон зээл, мөнгөн   урьдчилгааны буцаан төлөлт</t>
  </si>
  <si>
    <t xml:space="preserve">            Хүлээн авсан хүүний орлого</t>
  </si>
  <si>
    <t xml:space="preserve">            Хүлээн авсан ногдол ашиг</t>
  </si>
  <si>
    <t xml:space="preserve">    Үндсэн хөрөнгө олж эзэмшихэд төлсөн </t>
  </si>
  <si>
    <t xml:space="preserve">        Биет бус хөрөнгө олж эзэмшихэд төлсөн </t>
  </si>
  <si>
    <t xml:space="preserve">        Хөрөнгө оруулалт олж эзэмшихэд төлсөн </t>
  </si>
  <si>
    <t xml:space="preserve">        Бусад урт хугацаат хөрөнгө олж эзэмшихэд төлсөн      </t>
  </si>
  <si>
    <r>
      <t xml:space="preserve">       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Бусдад олгосон зээл болон урьдчилгаа</t>
    </r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</si>
  <si>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</si>
  <si>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</si>
  <si>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   Зээл авсан, өрийн үнэт цаас гаргаснаас хүлээн авсан </t>
  </si>
  <si>
    <t xml:space="preserve">    Хувьцаа болон өмчийн бусад үнэт цаас гаргаснаас хүлээн авсан</t>
  </si>
  <si>
    <t xml:space="preserve">     өрөл бүрийн хандив</t>
  </si>
  <si>
    <t xml:space="preserve">     Зээл, өрийн үнэт цаасны төлбөрт төлсөн мөнгө</t>
  </si>
  <si>
    <t xml:space="preserve">    Санхүүгийн түрээсийн өглөгт төлсөн  </t>
  </si>
  <si>
    <t xml:space="preserve">  Хувьцаа буцаан худалдаж авахад төлсөн</t>
  </si>
  <si>
    <t xml:space="preserve">    Төлсөн ногдол ашиг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</si>
  <si>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</si>
  <si>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</si>
  <si>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</si>
  <si>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</si>
  <si>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 xml:space="preserve">                                        </t>
  </si>
  <si>
    <t xml:space="preserve">        Захирал                  __________________  (…..........................) </t>
  </si>
  <si>
    <t>Ерөнхий нягтлан бодогч   _______________   (……………………)</t>
  </si>
  <si>
    <t>2023  ОНЫ   2-р улирал</t>
  </si>
  <si>
    <t>2023 оны 2-р улирал санхүүгийн тайлангийн</t>
  </si>
  <si>
    <t>2023 оны 6-р сарын 30</t>
  </si>
  <si>
    <t>2023 оны  6-р сарын 30 өдөр</t>
  </si>
  <si>
    <r>
      <t xml:space="preserve">Захирал Б.Хуяг  , ерөнхий нягтлан бодогч  Ө.Пагваа </t>
    </r>
    <r>
      <rPr>
        <sz val="10"/>
        <color indexed="8"/>
        <rFont val="Times New Roman"/>
        <family val="1"/>
      </rPr>
      <t xml:space="preserve">бид манай аж ахуйн нэгжийн 2023 оны 6-р  сарын 30-ны өдрөөр тасалбар  </t>
    </r>
  </si>
  <si>
    <t>2023 оны 01-р сарын 01-ний үлдэгдэл</t>
  </si>
  <si>
    <t>2023 оны 6-р сарын 30-ний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</si>
</sst>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450]yyyy\ &quot;оны&quot;\ mmmm\ d;@"/>
    <numFmt numFmtId="167" formatCode="_-* #,##0.00_₮_-;\-* #,##0.00_₮_-;_-* &quot;-&quot;??_₮_-;_-@_-"/>
  </numFmts>
  <fonts count="3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name val="NewtonCTT"/>
    </font>
    <font>
      <sz val="12"/>
      <name val="Times New Roman"/>
      <family val="1"/>
    </font>
    <font>
      <b/>
      <sz val="12"/>
      <name val="Times New Roman"/>
      <family val="1"/>
    </font>
    <font>
      <sz val="11.5"/>
      <color rgb="FFFFFFFF"/>
      <name val="NewtonCTT"/>
    </font>
    <font>
      <b/>
      <sz val="14"/>
      <name val="Times New Roman"/>
      <family val="1"/>
    </font>
    <font>
      <b/>
      <sz val="12"/>
      <name val="Arial Mon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sz val="10"/>
      <name val="Arial Mon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9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vertical="center"/>
    </xf>
    <xf numFmtId="0" fontId="10" fillId="0" borderId="0" xfId="2"/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3" fontId="15" fillId="0" borderId="0" xfId="1" applyFont="1" applyFill="1" applyAlignment="1"/>
    <xf numFmtId="43" fontId="15" fillId="0" borderId="0" xfId="1" applyFont="1" applyAlignment="1"/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165" fontId="15" fillId="0" borderId="14" xfId="1" applyNumberFormat="1" applyFont="1" applyBorder="1" applyAlignment="1">
      <alignment horizontal="center" vertical="center" wrapText="1"/>
    </xf>
    <xf numFmtId="43" fontId="15" fillId="0" borderId="13" xfId="1" applyFont="1" applyBorder="1" applyAlignment="1"/>
    <xf numFmtId="43" fontId="15" fillId="0" borderId="13" xfId="1" applyFont="1" applyFill="1" applyBorder="1" applyAlignment="1">
      <alignment horizontal="center" vertical="center" wrapText="1"/>
    </xf>
    <xf numFmtId="43" fontId="15" fillId="0" borderId="13" xfId="1" applyFont="1" applyBorder="1" applyAlignment="1">
      <alignment horizont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43" fontId="15" fillId="0" borderId="13" xfId="1" applyFont="1" applyFill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14" fontId="11" fillId="0" borderId="13" xfId="0" applyNumberFormat="1" applyFont="1" applyBorder="1" applyAlignment="1">
      <alignment vertical="center" wrapText="1"/>
    </xf>
    <xf numFmtId="43" fontId="15" fillId="0" borderId="13" xfId="1" applyFont="1" applyFill="1" applyBorder="1" applyAlignment="1">
      <alignment horizontal="right" vertical="center" wrapText="1"/>
    </xf>
    <xf numFmtId="43" fontId="16" fillId="0" borderId="13" xfId="1" applyFont="1" applyBorder="1" applyAlignment="1">
      <alignment vertical="center" wrapText="1"/>
    </xf>
    <xf numFmtId="43" fontId="15" fillId="0" borderId="13" xfId="1" applyFont="1" applyFill="1" applyBorder="1" applyAlignment="1"/>
    <xf numFmtId="43" fontId="16" fillId="0" borderId="13" xfId="1" applyFont="1" applyFill="1" applyBorder="1" applyAlignment="1">
      <alignment vertical="center" wrapText="1"/>
    </xf>
    <xf numFmtId="14" fontId="14" fillId="0" borderId="13" xfId="0" applyNumberFormat="1" applyFont="1" applyBorder="1" applyAlignment="1">
      <alignment vertical="center" wrapText="1"/>
    </xf>
    <xf numFmtId="43" fontId="15" fillId="0" borderId="13" xfId="1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 indent="11"/>
    </xf>
    <xf numFmtId="0" fontId="11" fillId="0" borderId="0" xfId="0" applyFont="1" applyAlignment="1">
      <alignment vertical="center"/>
    </xf>
    <xf numFmtId="0" fontId="15" fillId="0" borderId="0" xfId="0" applyFont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11" fillId="0" borderId="0" xfId="3" applyNumberFormat="1" applyFont="1"/>
    <xf numFmtId="14" fontId="11" fillId="0" borderId="0" xfId="3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165" fontId="2" fillId="0" borderId="15" xfId="1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65" fontId="2" fillId="0" borderId="16" xfId="1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5" fontId="11" fillId="0" borderId="13" xfId="3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2" applyFont="1" applyBorder="1"/>
    <xf numFmtId="4" fontId="15" fillId="0" borderId="13" xfId="3" applyNumberFormat="1" applyFont="1" applyBorder="1"/>
    <xf numFmtId="43" fontId="11" fillId="0" borderId="0" xfId="1" applyFont="1" applyBorder="1" applyAlignment="1">
      <alignment vertical="center" wrapText="1"/>
    </xf>
    <xf numFmtId="43" fontId="11" fillId="0" borderId="16" xfId="1" applyFont="1" applyBorder="1" applyAlignment="1">
      <alignment vertical="center" wrapText="1"/>
    </xf>
    <xf numFmtId="43" fontId="11" fillId="0" borderId="13" xfId="1" applyFont="1" applyBorder="1" applyAlignment="1">
      <alignment vertical="center" wrapText="1"/>
    </xf>
    <xf numFmtId="43" fontId="14" fillId="0" borderId="13" xfId="1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5" fontId="11" fillId="0" borderId="0" xfId="3" applyNumberFormat="1" applyFont="1" applyBorder="1" applyAlignment="1">
      <alignment vertical="center" wrapText="1"/>
    </xf>
    <xf numFmtId="0" fontId="15" fillId="0" borderId="0" xfId="2" applyFont="1"/>
    <xf numFmtId="165" fontId="11" fillId="0" borderId="0" xfId="3" applyNumberFormat="1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5" fillId="0" borderId="0" xfId="2" applyFont="1" applyAlignment="1">
      <alignment horizontal="center"/>
    </xf>
    <xf numFmtId="165" fontId="15" fillId="0" borderId="0" xfId="3" applyNumberFormat="1" applyFont="1"/>
    <xf numFmtId="0" fontId="20" fillId="0" borderId="0" xfId="2" applyFont="1" applyAlignment="1">
      <alignment horizontal="left"/>
    </xf>
    <xf numFmtId="165" fontId="21" fillId="0" borderId="0" xfId="3" applyNumberFormat="1" applyFont="1"/>
    <xf numFmtId="0" fontId="12" fillId="0" borderId="0" xfId="0" applyFont="1" applyAlignment="1">
      <alignment horizontal="left" vertical="center"/>
    </xf>
    <xf numFmtId="14" fontId="2" fillId="0" borderId="0" xfId="3" applyNumberFormat="1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165" fontId="22" fillId="0" borderId="13" xfId="3" applyNumberFormat="1" applyFont="1" applyBorder="1" applyAlignment="1">
      <alignment horizontal="center" vertical="center" wrapText="1"/>
    </xf>
    <xf numFmtId="165" fontId="22" fillId="0" borderId="13" xfId="3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vertical="center" wrapText="1"/>
    </xf>
    <xf numFmtId="43" fontId="23" fillId="0" borderId="13" xfId="1" applyFont="1" applyBorder="1" applyAlignment="1">
      <alignment horizontal="center" vertical="center" wrapText="1"/>
    </xf>
    <xf numFmtId="43" fontId="22" fillId="0" borderId="13" xfId="1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 wrapText="1"/>
    </xf>
    <xf numFmtId="43" fontId="22" fillId="2" borderId="13" xfId="1" applyFont="1" applyFill="1" applyBorder="1" applyAlignment="1">
      <alignment horizontal="center" vertical="center" wrapText="1"/>
    </xf>
    <xf numFmtId="43" fontId="23" fillId="2" borderId="1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1" fillId="0" borderId="0" xfId="0" applyFont="1"/>
    <xf numFmtId="0" fontId="20" fillId="0" borderId="0" xfId="2" applyFont="1"/>
    <xf numFmtId="165" fontId="20" fillId="0" borderId="0" xfId="3" applyNumberFormat="1" applyFont="1"/>
    <xf numFmtId="0" fontId="12" fillId="0" borderId="0" xfId="0" applyFont="1" applyAlignment="1">
      <alignment horizontal="center" vertical="center"/>
    </xf>
    <xf numFmtId="0" fontId="24" fillId="0" borderId="0" xfId="0" applyFont="1"/>
    <xf numFmtId="165" fontId="0" fillId="0" borderId="0" xfId="1" applyNumberFormat="1" applyFont="1" applyFill="1" applyAlignment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65" fontId="2" fillId="0" borderId="13" xfId="1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165" fontId="26" fillId="0" borderId="13" xfId="1" applyNumberFormat="1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left" vertical="center" wrapText="1" indent="1"/>
    </xf>
    <xf numFmtId="43" fontId="26" fillId="0" borderId="0" xfId="1" applyFont="1" applyFill="1" applyBorder="1" applyAlignment="1">
      <alignment vertical="center" wrapText="1"/>
    </xf>
    <xf numFmtId="167" fontId="0" fillId="0" borderId="0" xfId="0" applyNumberFormat="1"/>
    <xf numFmtId="43" fontId="26" fillId="0" borderId="13" xfId="1" applyFont="1" applyFill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 indent="2"/>
    </xf>
    <xf numFmtId="165" fontId="25" fillId="0" borderId="13" xfId="1" applyNumberFormat="1" applyFont="1" applyFill="1" applyBorder="1" applyAlignment="1">
      <alignment vertical="center" wrapText="1"/>
    </xf>
    <xf numFmtId="43" fontId="25" fillId="0" borderId="13" xfId="1" applyFont="1" applyFill="1" applyBorder="1" applyAlignment="1">
      <alignment vertical="center" wrapText="1"/>
    </xf>
    <xf numFmtId="165" fontId="26" fillId="0" borderId="13" xfId="1" applyNumberFormat="1" applyFont="1" applyFill="1" applyBorder="1" applyAlignment="1">
      <alignment horizontal="left" vertical="center" wrapText="1" indent="1"/>
    </xf>
    <xf numFmtId="43" fontId="26" fillId="0" borderId="13" xfId="1" applyFont="1" applyFill="1" applyBorder="1" applyAlignment="1">
      <alignment horizontal="left" vertical="center" wrapText="1" indent="1"/>
    </xf>
    <xf numFmtId="0" fontId="26" fillId="0" borderId="15" xfId="0" applyFont="1" applyBorder="1" applyAlignment="1">
      <alignment vertical="center" textRotation="90" wrapText="1"/>
    </xf>
    <xf numFmtId="0" fontId="26" fillId="0" borderId="17" xfId="0" applyFont="1" applyBorder="1" applyAlignment="1">
      <alignment vertical="center" textRotation="90" wrapText="1"/>
    </xf>
    <xf numFmtId="43" fontId="10" fillId="0" borderId="0" xfId="1" applyFont="1" applyFill="1"/>
    <xf numFmtId="0" fontId="25" fillId="0" borderId="13" xfId="0" applyFont="1" applyBorder="1" applyAlignment="1">
      <alignment horizontal="left" vertical="center" wrapText="1"/>
    </xf>
    <xf numFmtId="165" fontId="25" fillId="0" borderId="13" xfId="1" applyNumberFormat="1" applyFont="1" applyFill="1" applyBorder="1" applyAlignment="1">
      <alignment horizontal="left" vertical="center" wrapText="1"/>
    </xf>
    <xf numFmtId="43" fontId="25" fillId="0" borderId="13" xfId="1" applyFont="1" applyFill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165" fontId="26" fillId="0" borderId="0" xfId="1" applyNumberFormat="1" applyFont="1" applyFill="1" applyBorder="1" applyAlignment="1">
      <alignment vertical="center" wrapText="1"/>
    </xf>
    <xf numFmtId="165" fontId="2" fillId="0" borderId="0" xfId="3" applyNumberFormat="1" applyFont="1" applyFill="1" applyAlignment="1">
      <alignment vertical="center"/>
    </xf>
    <xf numFmtId="165" fontId="29" fillId="0" borderId="0" xfId="3" applyNumberFormat="1" applyFont="1" applyFill="1"/>
    <xf numFmtId="43" fontId="29" fillId="0" borderId="0" xfId="1" applyFont="1" applyFill="1"/>
    <xf numFmtId="165" fontId="10" fillId="0" borderId="0" xfId="1" applyNumberFormat="1" applyFont="1" applyFill="1"/>
    <xf numFmtId="43" fontId="15" fillId="0" borderId="0" xfId="1" applyFont="1" applyFill="1" applyAlignment="1">
      <alignment horizontal="right" vertical="center" wrapText="1"/>
    </xf>
    <xf numFmtId="43" fontId="15" fillId="0" borderId="12" xfId="1" applyFont="1" applyFill="1" applyBorder="1" applyAlignment="1">
      <alignment horizontal="right" vertical="center"/>
    </xf>
    <xf numFmtId="166" fontId="2" fillId="0" borderId="0" xfId="3" applyNumberFormat="1" applyFont="1" applyAlignment="1">
      <alignment horizontal="right" vertical="center"/>
    </xf>
    <xf numFmtId="166" fontId="2" fillId="0" borderId="0" xfId="1" applyNumberFormat="1" applyFont="1" applyFill="1" applyAlignment="1">
      <alignment horizontal="right" vertical="center"/>
    </xf>
    <xf numFmtId="165" fontId="0" fillId="0" borderId="0" xfId="1" applyNumberFormat="1" applyFont="1" applyFill="1" applyAlignment="1">
      <alignment horizontal="right"/>
    </xf>
    <xf numFmtId="0" fontId="11" fillId="0" borderId="0" xfId="0" applyFont="1" applyAlignment="1">
      <alignment horizontal="left"/>
    </xf>
  </cellXfs>
  <cellStyles count="4">
    <cellStyle name="Comma" xfId="1" builtinId="3"/>
    <cellStyle name="Comma 2" xfId="3" xr:uid="{EC46F12E-580D-4421-99A5-E59F1696F534}"/>
    <cellStyle name="Normal" xfId="0" builtinId="0"/>
    <cellStyle name="Normal 2 2 2" xfId="2" xr:uid="{299440B2-6CAF-42DC-8D39-C5D31F26D1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4</xdr:row>
      <xdr:rowOff>0</xdr:rowOff>
    </xdr:from>
    <xdr:to>
      <xdr:col>1</xdr:col>
      <xdr:colOff>1333500</xdr:colOff>
      <xdr:row>4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5B18D421-E3AF-4B11-826A-33AC308C5708}"/>
            </a:ext>
          </a:extLst>
        </xdr:cNvPr>
        <xdr:cNvSpPr txBox="1">
          <a:spLocks noChangeArrowheads="1"/>
        </xdr:cNvSpPr>
      </xdr:nvSpPr>
      <xdr:spPr bwMode="auto">
        <a:xfrm>
          <a:off x="4718050" y="711200"/>
          <a:ext cx="228600" cy="28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mn-MN" sz="1100">
              <a:effectLst/>
              <a:latin typeface="NewtonCTT"/>
              <a:ea typeface="MS Mincho" panose="02020609040205080304" pitchFamily="49" charset="-128"/>
              <a:cs typeface="Times New Roman" panose="02020603050405020304" pitchFamily="18" charset="0"/>
            </a:rPr>
            <a:t> </a:t>
          </a:r>
          <a:endParaRPr lang="en-US" sz="1000">
            <a:effectLst/>
            <a:latin typeface="NewtonCTT"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1333500</xdr:colOff>
      <xdr:row>4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FB72A6B6-708C-404A-944B-6D2972292AD5}"/>
            </a:ext>
          </a:extLst>
        </xdr:cNvPr>
        <xdr:cNvSpPr txBox="1">
          <a:spLocks noChangeArrowheads="1"/>
        </xdr:cNvSpPr>
      </xdr:nvSpPr>
      <xdr:spPr bwMode="auto">
        <a:xfrm>
          <a:off x="4946650" y="711200"/>
          <a:ext cx="17145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mn-MN" sz="1100">
              <a:effectLst/>
              <a:latin typeface="NewtonCTT"/>
              <a:ea typeface="MS Mincho" panose="02020609040205080304" pitchFamily="49" charset="-128"/>
              <a:cs typeface="Times New Roman" panose="02020603050405020304" pitchFamily="18" charset="0"/>
            </a:rPr>
            <a:t> </a:t>
          </a:r>
          <a:endParaRPr lang="en-US" sz="1000">
            <a:effectLst/>
            <a:latin typeface="NewtonCTT"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1</xdr:col>
      <xdr:colOff>76200</xdr:colOff>
      <xdr:row>28</xdr:row>
      <xdr:rowOff>104775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5DFCC4D0-28FC-4FF4-8243-BD86EB05919F}"/>
            </a:ext>
          </a:extLst>
        </xdr:cNvPr>
        <xdr:cNvSpPr txBox="1">
          <a:spLocks noChangeArrowheads="1"/>
        </xdr:cNvSpPr>
      </xdr:nvSpPr>
      <xdr:spPr bwMode="auto">
        <a:xfrm>
          <a:off x="0" y="4565650"/>
          <a:ext cx="3689350" cy="676275"/>
        </a:xfrm>
        <a:prstGeom prst="rect">
          <a:avLst/>
        </a:prstGeom>
        <a:solidFill>
          <a:srgbClr val="3333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mn-MN" sz="3600">
              <a:effectLst/>
              <a:latin typeface="NewtonCTT"/>
              <a:ea typeface="MS Mincho" panose="02020609040205080304" pitchFamily="49" charset="-128"/>
              <a:cs typeface="Times New Roman" panose="02020603050405020304" pitchFamily="18" charset="0"/>
            </a:rPr>
            <a:t>А</a:t>
          </a:r>
          <a:endParaRPr lang="en-US" sz="3600">
            <a:effectLst/>
            <a:latin typeface="NewtonCTT"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ownloads\2023-06-30-&#1073;&#1072;&#1083;&#1072;&#1085;&#1089;%20%20&#1057;&#1090;&#1072;&#1085;&#1076;&#1072;&#1088;&#1090;%20&#1055;&#1088;&#1086;&#1087;&#1077;&#1088;&#1090;&#1080;%20&#1043;&#1088;&#1091;&#1087;&#1087;%20&#1061;&#1050;%20-&#1072;&#1091;&#1076;&#1080;&#1090;&#1083;&#1072;&#1075;&#1076;&#1089;&#1072;&#1085;.xlsx" TargetMode="External"/><Relationship Id="rId1" Type="http://schemas.openxmlformats.org/officeDocument/2006/relationships/externalLinkPath" Target="/Users/Dell/Downloads/2023-06-30-&#1073;&#1072;&#1083;&#1072;&#1085;&#1089;%20%20&#1057;&#1090;&#1072;&#1085;&#1076;&#1072;&#1088;&#1090;%20&#1055;&#1088;&#1086;&#1087;&#1077;&#1088;&#1090;&#1080;%20&#1043;&#1088;&#1091;&#1087;&#1087;%20&#1061;&#1050;%20-&#1072;&#1091;&#1076;&#1080;&#1090;&#1083;&#1072;&#1075;&#1076;&#1089;&#1072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ournal"/>
      <sheetName val="гүйлгээ баланс "/>
      <sheetName val="Face"/>
      <sheetName val="Letter"/>
      <sheetName val="Balance"/>
      <sheetName val="IS"/>
      <sheetName val="Equity"/>
      <sheetName val="Cash flow"/>
      <sheetName val="тод-1-2"/>
      <sheetName val="тод-3-4"/>
      <sheetName val="тод-5-8"/>
      <sheetName val="тод-9"/>
      <sheetName val="тод-10"/>
      <sheetName val="тод11-14"/>
      <sheetName val="тод-15-16"/>
      <sheetName val="тод-16-17"/>
      <sheetName val="то-17-18"/>
      <sheetName val="тод-18-20"/>
      <sheetName val="тод20-21"/>
      <sheetName val="тод22-24"/>
      <sheetName val="тод 25"/>
      <sheetName val="компан хоор өглөг авлагын тооцо"/>
      <sheetName val=" цалин"/>
      <sheetName val="НӨАТ"/>
    </sheetNames>
    <sheetDataSet>
      <sheetData sheetId="0"/>
      <sheetData sheetId="1">
        <row r="17">
          <cell r="L17">
            <v>25920</v>
          </cell>
        </row>
        <row r="27">
          <cell r="L27">
            <v>9216639884.3500004</v>
          </cell>
        </row>
        <row r="34">
          <cell r="L34">
            <v>147371704.37</v>
          </cell>
        </row>
        <row r="47">
          <cell r="L47">
            <v>1587599661.49</v>
          </cell>
        </row>
        <row r="64">
          <cell r="L64">
            <v>41315150</v>
          </cell>
        </row>
        <row r="68">
          <cell r="L68">
            <v>21381221.98</v>
          </cell>
        </row>
        <row r="83">
          <cell r="L83">
            <v>132975.66</v>
          </cell>
        </row>
        <row r="91">
          <cell r="L91">
            <v>21732448.41</v>
          </cell>
        </row>
        <row r="95">
          <cell r="L95">
            <v>6526916.04</v>
          </cell>
        </row>
        <row r="99">
          <cell r="L99">
            <v>8174393.7800000003</v>
          </cell>
        </row>
        <row r="103">
          <cell r="K103">
            <v>218566123.91999999</v>
          </cell>
        </row>
        <row r="108">
          <cell r="L108">
            <v>3823712107.48</v>
          </cell>
        </row>
        <row r="116">
          <cell r="L116">
            <v>89114443.400000006</v>
          </cell>
        </row>
        <row r="130">
          <cell r="L130">
            <v>929452766</v>
          </cell>
        </row>
        <row r="133">
          <cell r="K133">
            <v>10672599802.15</v>
          </cell>
        </row>
      </sheetData>
      <sheetData sheetId="2"/>
      <sheetData sheetId="3"/>
      <sheetData sheetId="4">
        <row r="3">
          <cell r="A3" t="str">
            <v>"Стандарт Проперти Групп" ХК</v>
          </cell>
          <cell r="C3" t="str">
            <v>2023 оны 12-р сарын 31</v>
          </cell>
        </row>
        <row r="9">
          <cell r="C9">
            <v>25920</v>
          </cell>
          <cell r="D9">
            <v>25920</v>
          </cell>
        </row>
        <row r="65">
          <cell r="D65">
            <v>-4862790827.29</v>
          </cell>
        </row>
        <row r="67">
          <cell r="D67">
            <v>-4662502427.29</v>
          </cell>
        </row>
      </sheetData>
      <sheetData sheetId="5">
        <row r="3">
          <cell r="A3" t="str">
            <v>"Стандарт Проперти Групп" ХК</v>
          </cell>
        </row>
        <row r="26">
          <cell r="C26">
            <v>-65980130.189999998</v>
          </cell>
        </row>
        <row r="33">
          <cell r="D33">
            <v>-17327500</v>
          </cell>
        </row>
      </sheetData>
      <sheetData sheetId="6">
        <row r="2">
          <cell r="A2" t="str">
            <v>"Стандарт Проперти Групп" ХК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7">
          <cell r="B27">
            <v>9000000</v>
          </cell>
          <cell r="C27">
            <v>1107000</v>
          </cell>
          <cell r="D27">
            <v>1017000</v>
          </cell>
          <cell r="H27">
            <v>798300</v>
          </cell>
          <cell r="I27">
            <v>7184700</v>
          </cell>
          <cell r="J27">
            <v>10100000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AF674-105F-42F6-8FC1-22AFC2F5CC1E}">
  <dimension ref="A1:D56"/>
  <sheetViews>
    <sheetView topLeftCell="A22" zoomScale="49" workbookViewId="0">
      <selection activeCell="C42" sqref="C42:D43"/>
    </sheetView>
  </sheetViews>
  <sheetFormatPr defaultRowHeight="14.5"/>
  <cols>
    <col min="1" max="1" width="51.7265625" style="1" customWidth="1"/>
    <col min="2" max="2" width="21.54296875" style="1" customWidth="1"/>
    <col min="3" max="4" width="8.7265625" style="1"/>
  </cols>
  <sheetData>
    <row r="1" spans="1:4">
      <c r="B1"/>
      <c r="D1" s="2" t="s">
        <v>0</v>
      </c>
    </row>
    <row r="2" spans="1:4">
      <c r="B2"/>
      <c r="D2" s="2" t="s">
        <v>1</v>
      </c>
    </row>
    <row r="3" spans="1:4">
      <c r="B3"/>
      <c r="D3" s="2" t="s">
        <v>2</v>
      </c>
    </row>
    <row r="4" spans="1:4">
      <c r="A4" s="2"/>
      <c r="B4"/>
      <c r="C4"/>
    </row>
    <row r="5" spans="1:4">
      <c r="A5" s="3"/>
      <c r="B5"/>
      <c r="C5"/>
    </row>
    <row r="6" spans="1:4">
      <c r="A6" s="3"/>
      <c r="B6"/>
      <c r="C6"/>
    </row>
    <row r="7" spans="1:4">
      <c r="A7" s="3"/>
      <c r="B7"/>
      <c r="C7"/>
    </row>
    <row r="8" spans="1:4" ht="15.5">
      <c r="A8" s="4"/>
      <c r="B8"/>
      <c r="C8"/>
    </row>
    <row r="9" spans="1:4">
      <c r="A9"/>
      <c r="B9"/>
      <c r="C9"/>
    </row>
    <row r="10" spans="1:4">
      <c r="A10" s="5" t="s">
        <v>3</v>
      </c>
      <c r="B10">
        <v>2010054</v>
      </c>
      <c r="C10"/>
    </row>
    <row r="11" spans="1:4">
      <c r="A11" s="5"/>
      <c r="B11"/>
      <c r="C11"/>
    </row>
    <row r="12" spans="1:4">
      <c r="A12" s="5" t="s">
        <v>4</v>
      </c>
      <c r="B12"/>
      <c r="C12"/>
    </row>
    <row r="13" spans="1:4">
      <c r="A13" s="5"/>
      <c r="B13"/>
      <c r="C13"/>
    </row>
    <row r="14" spans="1:4">
      <c r="A14" s="5" t="s">
        <v>5</v>
      </c>
      <c r="B14"/>
      <c r="C14"/>
    </row>
    <row r="15" spans="1:4">
      <c r="A15" s="5"/>
      <c r="B15"/>
      <c r="C15"/>
    </row>
    <row r="16" spans="1:4">
      <c r="A16" s="5" t="s">
        <v>6</v>
      </c>
      <c r="B16"/>
      <c r="C16"/>
    </row>
    <row r="17" spans="1:3">
      <c r="A17" s="5" t="s">
        <v>7</v>
      </c>
      <c r="B17"/>
      <c r="C17"/>
    </row>
    <row r="18" spans="1:3">
      <c r="A18" s="5" t="s">
        <v>8</v>
      </c>
      <c r="B18" s="5" t="s">
        <v>9</v>
      </c>
      <c r="C18" s="5" t="s">
        <v>10</v>
      </c>
    </row>
    <row r="19" spans="1:3" ht="15">
      <c r="A19" s="6"/>
      <c r="B19"/>
      <c r="C19"/>
    </row>
    <row r="20" spans="1:3" ht="15">
      <c r="A20" s="6"/>
      <c r="B20"/>
      <c r="C20"/>
    </row>
    <row r="21" spans="1:3" ht="15">
      <c r="A21" s="6"/>
      <c r="B21"/>
      <c r="C21"/>
    </row>
    <row r="22" spans="1:3" ht="15">
      <c r="A22" s="6"/>
      <c r="B22"/>
      <c r="C22"/>
    </row>
    <row r="23" spans="1:3" ht="15.5">
      <c r="A23" s="4"/>
      <c r="B23"/>
      <c r="C23"/>
    </row>
    <row r="24" spans="1:3" ht="15.5">
      <c r="A24" s="7"/>
      <c r="B24"/>
      <c r="C24"/>
    </row>
    <row r="25" spans="1:3">
      <c r="A25" s="8"/>
      <c r="B25"/>
      <c r="C25"/>
    </row>
    <row r="26" spans="1:3" ht="15.5">
      <c r="A26" s="7"/>
      <c r="B26"/>
      <c r="C26"/>
    </row>
    <row r="27" spans="1:3" ht="15.5">
      <c r="A27" s="7"/>
      <c r="B27"/>
      <c r="C27"/>
    </row>
    <row r="28" spans="1:3" ht="15.5">
      <c r="A28" s="4"/>
      <c r="B28"/>
      <c r="C28"/>
    </row>
    <row r="29" spans="1:3">
      <c r="A29"/>
      <c r="B29"/>
      <c r="C29"/>
    </row>
    <row r="30" spans="1:3">
      <c r="B30"/>
      <c r="C30"/>
    </row>
    <row r="31" spans="1:3" ht="17.5">
      <c r="A31" s="6" t="s">
        <v>11</v>
      </c>
      <c r="B31"/>
      <c r="C31"/>
    </row>
    <row r="32" spans="1:3" ht="15">
      <c r="A32" s="6" t="s">
        <v>252</v>
      </c>
      <c r="B32"/>
      <c r="C32"/>
    </row>
    <row r="33" spans="1:4" ht="15">
      <c r="A33" s="6" t="s">
        <v>12</v>
      </c>
      <c r="B33"/>
      <c r="C33"/>
    </row>
    <row r="34" spans="1:4" ht="15">
      <c r="A34" s="6"/>
      <c r="B34"/>
      <c r="C34"/>
    </row>
    <row r="35" spans="1:4" ht="15.5">
      <c r="A35" s="4"/>
      <c r="B35"/>
      <c r="C35"/>
    </row>
    <row r="36" spans="1:4" ht="15.5">
      <c r="A36" s="4"/>
      <c r="B36"/>
      <c r="C36"/>
    </row>
    <row r="37" spans="1:4" ht="15">
      <c r="A37" s="6"/>
      <c r="B37"/>
      <c r="C37"/>
    </row>
    <row r="38" spans="1:4" ht="15">
      <c r="A38" s="6"/>
      <c r="B38"/>
      <c r="C38"/>
    </row>
    <row r="39" spans="1:4" ht="15">
      <c r="A39" s="6"/>
      <c r="B39"/>
      <c r="C39"/>
    </row>
    <row r="40" spans="1:4" ht="15">
      <c r="A40" s="6"/>
      <c r="B40"/>
      <c r="C40"/>
    </row>
    <row r="41" spans="1:4" ht="15.5" thickBot="1">
      <c r="A41" s="6"/>
      <c r="B41"/>
      <c r="C41"/>
    </row>
    <row r="42" spans="1:4" ht="15">
      <c r="A42" s="9" t="s">
        <v>13</v>
      </c>
      <c r="B42" s="10" t="s">
        <v>14</v>
      </c>
      <c r="C42" s="11" t="s">
        <v>15</v>
      </c>
      <c r="D42" s="12"/>
    </row>
    <row r="43" spans="1:4" ht="15.5" thickBot="1">
      <c r="A43" s="13" t="s">
        <v>16</v>
      </c>
      <c r="B43" s="14"/>
      <c r="C43" s="15"/>
      <c r="D43" s="16"/>
    </row>
    <row r="44" spans="1:4" ht="15.5" thickBot="1">
      <c r="A44" s="17"/>
      <c r="B44" s="18"/>
      <c r="C44" s="19"/>
      <c r="D44" s="20"/>
    </row>
    <row r="45" spans="1:4" ht="15.5" thickBot="1">
      <c r="A45" s="17"/>
      <c r="B45" s="18"/>
      <c r="C45" s="19"/>
      <c r="D45" s="20"/>
    </row>
    <row r="46" spans="1:4" ht="15.5" thickBot="1">
      <c r="A46" s="17"/>
      <c r="B46" s="18"/>
      <c r="C46" s="19"/>
      <c r="D46" s="20"/>
    </row>
    <row r="47" spans="1:4" ht="15.5" thickBot="1">
      <c r="A47" s="17"/>
      <c r="B47" s="18"/>
      <c r="C47" s="21"/>
      <c r="D47" s="22"/>
    </row>
    <row r="48" spans="1:4" ht="15">
      <c r="A48" s="6"/>
      <c r="B48"/>
      <c r="C48"/>
    </row>
    <row r="49" spans="1:3" ht="15.5">
      <c r="A49" s="4"/>
      <c r="B49"/>
      <c r="C49"/>
    </row>
    <row r="50" spans="1:3" ht="15">
      <c r="A50" s="23"/>
      <c r="B50"/>
      <c r="C50"/>
    </row>
    <row r="51" spans="1:3" ht="15">
      <c r="A51" s="6"/>
      <c r="B51"/>
      <c r="C51"/>
    </row>
    <row r="52" spans="1:3" ht="15">
      <c r="A52" s="6"/>
      <c r="B52"/>
      <c r="C52"/>
    </row>
    <row r="53" spans="1:3" ht="15">
      <c r="A53" s="6"/>
      <c r="B53"/>
      <c r="C53"/>
    </row>
    <row r="54" spans="1:3" ht="15">
      <c r="A54" s="6"/>
      <c r="B54"/>
      <c r="C54"/>
    </row>
    <row r="55" spans="1:3" ht="15">
      <c r="A55" s="6"/>
      <c r="B55"/>
      <c r="C55"/>
    </row>
    <row r="56" spans="1:3" ht="15">
      <c r="A56" s="6"/>
      <c r="B56"/>
      <c r="C56"/>
    </row>
  </sheetData>
  <mergeCells count="6">
    <mergeCell ref="B42:B43"/>
    <mergeCell ref="C42:D43"/>
    <mergeCell ref="C44:D44"/>
    <mergeCell ref="C45:D45"/>
    <mergeCell ref="C46:D46"/>
    <mergeCell ref="C47:D4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FF63D-9668-4611-BE9B-0997C1633E41}">
  <dimension ref="A5:D32"/>
  <sheetViews>
    <sheetView workbookViewId="0">
      <selection activeCell="A16" sqref="A16:D16"/>
    </sheetView>
  </sheetViews>
  <sheetFormatPr defaultRowHeight="14.5"/>
  <cols>
    <col min="1" max="1" width="8.7265625" style="25"/>
    <col min="2" max="2" width="4.90625" style="25" customWidth="1"/>
    <col min="3" max="3" width="3.6328125" style="25" hidden="1" customWidth="1"/>
    <col min="4" max="4" width="90.36328125" style="25" customWidth="1"/>
  </cols>
  <sheetData>
    <row r="5" spans="1:4">
      <c r="A5" s="24"/>
      <c r="B5" s="24"/>
      <c r="D5" s="26" t="s">
        <v>17</v>
      </c>
    </row>
    <row r="6" spans="1:4">
      <c r="A6" s="24"/>
      <c r="B6" s="24"/>
      <c r="D6" s="27" t="s">
        <v>253</v>
      </c>
    </row>
    <row r="7" spans="1:4">
      <c r="A7" s="24"/>
      <c r="B7" s="24"/>
      <c r="D7" s="27" t="s">
        <v>18</v>
      </c>
    </row>
    <row r="8" spans="1:4">
      <c r="A8" s="24"/>
      <c r="B8" s="24"/>
      <c r="C8" s="28"/>
    </row>
    <row r="9" spans="1:4">
      <c r="A9" s="24"/>
      <c r="B9" s="24"/>
      <c r="C9" s="28"/>
    </row>
    <row r="10" spans="1:4">
      <c r="A10" s="24"/>
      <c r="B10" s="24"/>
      <c r="C10" s="28"/>
      <c r="D10" s="142" t="s">
        <v>255</v>
      </c>
    </row>
    <row r="11" spans="1:4">
      <c r="A11" s="24"/>
      <c r="B11" s="24"/>
      <c r="C11" s="28"/>
    </row>
    <row r="12" spans="1:4">
      <c r="A12" s="28"/>
    </row>
    <row r="13" spans="1:4">
      <c r="A13" s="28"/>
    </row>
    <row r="14" spans="1:4">
      <c r="A14" s="29" t="s">
        <v>256</v>
      </c>
      <c r="B14" s="29"/>
      <c r="C14" s="29"/>
      <c r="D14" s="29"/>
    </row>
    <row r="15" spans="1:4">
      <c r="A15" s="29" t="s">
        <v>19</v>
      </c>
      <c r="B15" s="29"/>
      <c r="C15" s="29"/>
      <c r="D15" s="29"/>
    </row>
    <row r="16" spans="1:4" ht="23.5" customHeight="1">
      <c r="A16" s="29" t="s">
        <v>20</v>
      </c>
      <c r="B16" s="29"/>
      <c r="C16" s="29"/>
      <c r="D16" s="29"/>
    </row>
    <row r="17" spans="1:4">
      <c r="A17" s="30" t="s">
        <v>21</v>
      </c>
      <c r="B17" s="30"/>
      <c r="C17" s="30"/>
      <c r="D17" s="30"/>
    </row>
    <row r="18" spans="1:4">
      <c r="A18" s="30" t="s">
        <v>22</v>
      </c>
      <c r="B18" s="30"/>
      <c r="C18" s="30"/>
      <c r="D18" s="30"/>
    </row>
    <row r="19" spans="1:4">
      <c r="A19" s="30" t="s">
        <v>23</v>
      </c>
      <c r="B19" s="30"/>
      <c r="C19" s="30"/>
      <c r="D19" s="30"/>
    </row>
    <row r="20" spans="1:4">
      <c r="A20" s="30" t="s">
        <v>24</v>
      </c>
      <c r="B20" s="30"/>
      <c r="C20" s="30"/>
      <c r="D20" s="30"/>
    </row>
    <row r="21" spans="1:4">
      <c r="A21" s="30"/>
      <c r="B21" s="30"/>
      <c r="C21" s="30"/>
      <c r="D21" s="30"/>
    </row>
    <row r="22" spans="1:4">
      <c r="A22" s="30" t="s">
        <v>25</v>
      </c>
      <c r="B22" s="30"/>
      <c r="C22" s="30"/>
      <c r="D22" s="30"/>
    </row>
    <row r="23" spans="1:4">
      <c r="A23" s="28"/>
    </row>
    <row r="24" spans="1:4">
      <c r="A24" s="28"/>
    </row>
    <row r="25" spans="1:4">
      <c r="A25" s="28"/>
    </row>
    <row r="26" spans="1:4">
      <c r="A26" s="28" t="s">
        <v>26</v>
      </c>
      <c r="C26" s="28" t="s">
        <v>27</v>
      </c>
      <c r="D26" s="28"/>
    </row>
    <row r="27" spans="1:4">
      <c r="A27" s="28"/>
    </row>
    <row r="28" spans="1:4">
      <c r="A28" s="28" t="s">
        <v>28</v>
      </c>
      <c r="C28" s="28" t="s">
        <v>27</v>
      </c>
    </row>
    <row r="29" spans="1:4">
      <c r="A29" s="28"/>
      <c r="B29" s="28"/>
      <c r="C29" s="28"/>
    </row>
    <row r="30" spans="1:4">
      <c r="A30" s="28"/>
      <c r="B30" s="28"/>
      <c r="C30" s="28"/>
    </row>
    <row r="31" spans="1:4">
      <c r="A31" s="28"/>
      <c r="B31" s="28"/>
      <c r="C31" s="28"/>
    </row>
    <row r="32" spans="1:4">
      <c r="A32" s="28"/>
      <c r="B32" s="28"/>
      <c r="C32" s="28"/>
    </row>
  </sheetData>
  <mergeCells count="9">
    <mergeCell ref="A20:D20"/>
    <mergeCell ref="A21:D21"/>
    <mergeCell ref="A22:D22"/>
    <mergeCell ref="A14:D14"/>
    <mergeCell ref="A15:D15"/>
    <mergeCell ref="A16:D16"/>
    <mergeCell ref="A17:D17"/>
    <mergeCell ref="A18:D18"/>
    <mergeCell ref="A19:D1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F62BF-168D-49FA-8E0E-1F18457A438E}">
  <dimension ref="A2:D74"/>
  <sheetViews>
    <sheetView zoomScale="92" workbookViewId="0">
      <selection activeCell="E12" sqref="E11:E12"/>
    </sheetView>
  </sheetViews>
  <sheetFormatPr defaultRowHeight="14.5"/>
  <cols>
    <col min="1" max="1" width="8.54296875" style="56" customWidth="1"/>
    <col min="2" max="2" width="48.54296875" style="56" customWidth="1"/>
    <col min="3" max="3" width="22.453125" style="32" customWidth="1"/>
    <col min="4" max="4" width="19.7265625" style="33" customWidth="1"/>
  </cols>
  <sheetData>
    <row r="2" spans="1:4">
      <c r="A2" s="31" t="s">
        <v>29</v>
      </c>
      <c r="B2" s="31"/>
    </row>
    <row r="3" spans="1:4">
      <c r="A3" s="34" t="s">
        <v>30</v>
      </c>
      <c r="B3" s="35"/>
      <c r="C3" s="137" t="s">
        <v>254</v>
      </c>
      <c r="D3" s="137"/>
    </row>
    <row r="4" spans="1:4">
      <c r="A4" s="36" t="s">
        <v>31</v>
      </c>
      <c r="B4" s="36"/>
      <c r="C4" s="138" t="s">
        <v>32</v>
      </c>
      <c r="D4" s="138"/>
    </row>
    <row r="5" spans="1:4">
      <c r="A5" s="37" t="s">
        <v>33</v>
      </c>
      <c r="B5" s="37" t="s">
        <v>34</v>
      </c>
      <c r="C5" s="38"/>
      <c r="D5" s="39"/>
    </row>
    <row r="6" spans="1:4">
      <c r="A6" s="37"/>
      <c r="B6" s="37"/>
      <c r="C6" s="40" t="s">
        <v>35</v>
      </c>
      <c r="D6" s="41" t="s">
        <v>36</v>
      </c>
    </row>
    <row r="7" spans="1:4">
      <c r="A7" s="42">
        <v>1</v>
      </c>
      <c r="B7" s="43" t="s">
        <v>37</v>
      </c>
      <c r="C7" s="44"/>
      <c r="D7" s="39"/>
    </row>
    <row r="8" spans="1:4">
      <c r="A8" s="45">
        <v>1.1000000000000001</v>
      </c>
      <c r="B8" s="46" t="s">
        <v>38</v>
      </c>
      <c r="C8" s="44"/>
      <c r="D8" s="39"/>
    </row>
    <row r="9" spans="1:4">
      <c r="A9" s="47" t="s">
        <v>39</v>
      </c>
      <c r="B9" s="46" t="s">
        <v>40</v>
      </c>
      <c r="C9" s="44">
        <v>25920</v>
      </c>
      <c r="D9" s="39">
        <f>'[1]гүйлгээ баланс '!L17</f>
        <v>25920</v>
      </c>
    </row>
    <row r="10" spans="1:4">
      <c r="A10" s="47" t="s">
        <v>41</v>
      </c>
      <c r="B10" s="46" t="s">
        <v>42</v>
      </c>
      <c r="C10" s="44">
        <v>9216639884.3500004</v>
      </c>
      <c r="D10" s="39">
        <f>'[1]гүйлгээ баланс '!L27-15820500</f>
        <v>9200819384.3500004</v>
      </c>
    </row>
    <row r="11" spans="1:4">
      <c r="A11" s="47" t="s">
        <v>43</v>
      </c>
      <c r="B11" s="46" t="s">
        <v>44</v>
      </c>
      <c r="C11" s="44">
        <v>147371704.37</v>
      </c>
      <c r="D11" s="39">
        <f>'[1]гүйлгээ баланс '!L34</f>
        <v>147371704.37</v>
      </c>
    </row>
    <row r="12" spans="1:4">
      <c r="A12" s="47" t="s">
        <v>45</v>
      </c>
      <c r="B12" s="46" t="s">
        <v>46</v>
      </c>
      <c r="C12" s="48">
        <v>0</v>
      </c>
      <c r="D12" s="39"/>
    </row>
    <row r="13" spans="1:4">
      <c r="A13" s="47" t="s">
        <v>47</v>
      </c>
      <c r="B13" s="46" t="s">
        <v>48</v>
      </c>
      <c r="C13" s="44">
        <v>0</v>
      </c>
      <c r="D13" s="39"/>
    </row>
    <row r="14" spans="1:4">
      <c r="A14" s="47" t="s">
        <v>49</v>
      </c>
      <c r="B14" s="46" t="s">
        <v>50</v>
      </c>
      <c r="C14" s="44">
        <v>1587599661.49</v>
      </c>
      <c r="D14" s="39">
        <f>'[1]гүйлгээ баланс '!L47</f>
        <v>1587599661.49</v>
      </c>
    </row>
    <row r="15" spans="1:4">
      <c r="A15" s="47" t="s">
        <v>51</v>
      </c>
      <c r="B15" s="46" t="s">
        <v>52</v>
      </c>
      <c r="C15" s="44">
        <v>0</v>
      </c>
      <c r="D15" s="39"/>
    </row>
    <row r="16" spans="1:4">
      <c r="A16" s="47" t="s">
        <v>53</v>
      </c>
      <c r="B16" s="46" t="s">
        <v>54</v>
      </c>
      <c r="C16" s="44"/>
      <c r="D16" s="39"/>
    </row>
    <row r="17" spans="1:4" ht="26">
      <c r="A17" s="47" t="s">
        <v>55</v>
      </c>
      <c r="B17" s="46" t="s">
        <v>56</v>
      </c>
      <c r="C17" s="44"/>
      <c r="D17" s="39"/>
    </row>
    <row r="18" spans="1:4">
      <c r="A18" s="47" t="s">
        <v>57</v>
      </c>
      <c r="B18" s="46"/>
      <c r="C18" s="44"/>
      <c r="D18" s="39"/>
    </row>
    <row r="19" spans="1:4">
      <c r="A19" s="47" t="s">
        <v>58</v>
      </c>
      <c r="B19" s="43" t="s">
        <v>59</v>
      </c>
      <c r="C19" s="49">
        <f>SUM(C9:C17)</f>
        <v>10951637170.210001</v>
      </c>
      <c r="D19" s="49">
        <f>SUM(D9:D17)</f>
        <v>10935816670.210001</v>
      </c>
    </row>
    <row r="20" spans="1:4">
      <c r="A20" s="42">
        <v>1.2</v>
      </c>
      <c r="B20" s="43" t="s">
        <v>60</v>
      </c>
      <c r="C20" s="44"/>
      <c r="D20" s="39"/>
    </row>
    <row r="21" spans="1:4">
      <c r="A21" s="47" t="s">
        <v>61</v>
      </c>
      <c r="B21" s="46" t="s">
        <v>62</v>
      </c>
      <c r="C21" s="44">
        <v>19933928.02</v>
      </c>
      <c r="D21" s="39">
        <f>'[1]гүйлгээ баланс '!L64-'[1]гүйлгээ баланс '!L68</f>
        <v>19933928.02</v>
      </c>
    </row>
    <row r="22" spans="1:4">
      <c r="A22" s="47" t="s">
        <v>63</v>
      </c>
      <c r="B22" s="46" t="s">
        <v>64</v>
      </c>
      <c r="C22" s="44">
        <v>132975.66</v>
      </c>
      <c r="D22" s="39">
        <f>'[1]гүйлгээ баланс '!L83</f>
        <v>132975.66</v>
      </c>
    </row>
    <row r="23" spans="1:4">
      <c r="A23" s="47" t="s">
        <v>65</v>
      </c>
      <c r="B23" s="46" t="s">
        <v>66</v>
      </c>
      <c r="C23" s="44"/>
      <c r="D23" s="39">
        <f t="shared" ref="D23:D29" si="0">C23</f>
        <v>0</v>
      </c>
    </row>
    <row r="24" spans="1:4">
      <c r="A24" s="47" t="s">
        <v>67</v>
      </c>
      <c r="B24" s="46" t="s">
        <v>68</v>
      </c>
      <c r="C24" s="44">
        <v>153000000</v>
      </c>
      <c r="D24" s="39">
        <f t="shared" si="0"/>
        <v>153000000</v>
      </c>
    </row>
    <row r="25" spans="1:4">
      <c r="A25" s="47" t="s">
        <v>69</v>
      </c>
      <c r="B25" s="46" t="s">
        <v>70</v>
      </c>
      <c r="C25" s="44"/>
      <c r="D25" s="39">
        <f t="shared" si="0"/>
        <v>0</v>
      </c>
    </row>
    <row r="26" spans="1:4">
      <c r="A26" s="47" t="s">
        <v>71</v>
      </c>
      <c r="B26" s="46" t="s">
        <v>72</v>
      </c>
      <c r="C26" s="44"/>
      <c r="D26" s="39">
        <f t="shared" si="0"/>
        <v>0</v>
      </c>
    </row>
    <row r="27" spans="1:4">
      <c r="A27" s="47" t="s">
        <v>73</v>
      </c>
      <c r="B27" s="46" t="s">
        <v>74</v>
      </c>
      <c r="C27" s="44"/>
      <c r="D27" s="39">
        <f t="shared" si="0"/>
        <v>0</v>
      </c>
    </row>
    <row r="28" spans="1:4">
      <c r="A28" s="47" t="s">
        <v>75</v>
      </c>
      <c r="B28" s="46" t="s">
        <v>76</v>
      </c>
      <c r="C28" s="44"/>
      <c r="D28" s="39">
        <f t="shared" si="0"/>
        <v>0</v>
      </c>
    </row>
    <row r="29" spans="1:4">
      <c r="A29" s="47" t="s">
        <v>77</v>
      </c>
      <c r="B29" s="46"/>
      <c r="C29" s="44"/>
      <c r="D29" s="39">
        <f t="shared" si="0"/>
        <v>0</v>
      </c>
    </row>
    <row r="30" spans="1:4">
      <c r="A30" s="47" t="s">
        <v>78</v>
      </c>
      <c r="B30" s="43" t="s">
        <v>79</v>
      </c>
      <c r="C30" s="44">
        <f>SUM(C21:C29)</f>
        <v>173066903.68000001</v>
      </c>
      <c r="D30" s="44">
        <f>SUM(D21:D29)</f>
        <v>173066903.68000001</v>
      </c>
    </row>
    <row r="31" spans="1:4">
      <c r="A31" s="42">
        <v>1.3</v>
      </c>
      <c r="B31" s="42" t="s">
        <v>80</v>
      </c>
      <c r="C31" s="49">
        <f>C19+C30</f>
        <v>11124704073.890001</v>
      </c>
      <c r="D31" s="49">
        <f>D19+D30</f>
        <v>11108883573.890001</v>
      </c>
    </row>
    <row r="32" spans="1:4">
      <c r="A32" s="42">
        <v>2</v>
      </c>
      <c r="B32" s="43" t="s">
        <v>81</v>
      </c>
      <c r="C32" s="44"/>
      <c r="D32" s="39"/>
    </row>
    <row r="33" spans="1:4">
      <c r="A33" s="42">
        <v>2.1</v>
      </c>
      <c r="B33" s="43" t="s">
        <v>82</v>
      </c>
      <c r="C33" s="44"/>
      <c r="D33" s="39"/>
    </row>
    <row r="34" spans="1:4">
      <c r="A34" s="47" t="s">
        <v>83</v>
      </c>
      <c r="B34" s="43" t="s">
        <v>84</v>
      </c>
      <c r="C34" s="44"/>
      <c r="D34" s="39"/>
    </row>
    <row r="35" spans="1:4">
      <c r="A35" s="46" t="s">
        <v>85</v>
      </c>
      <c r="B35" s="46" t="s">
        <v>86</v>
      </c>
      <c r="C35" s="44">
        <v>21732448.41</v>
      </c>
      <c r="D35" s="39">
        <f>'[1]гүйлгээ баланс '!L91+3000000-1000000</f>
        <v>23732448.41</v>
      </c>
    </row>
    <row r="36" spans="1:4">
      <c r="A36" s="46" t="s">
        <v>87</v>
      </c>
      <c r="B36" s="46" t="s">
        <v>88</v>
      </c>
      <c r="C36" s="44">
        <v>6526916.04</v>
      </c>
      <c r="D36" s="39">
        <f>'[1]гүйлгээ баланс '!L95+'[1] цалин'!I27-'[1] цалин'!J27</f>
        <v>3611616.0399999991</v>
      </c>
    </row>
    <row r="37" spans="1:4">
      <c r="A37" s="46" t="s">
        <v>89</v>
      </c>
      <c r="B37" s="46" t="s">
        <v>90</v>
      </c>
      <c r="C37" s="50">
        <v>89114443.400000006</v>
      </c>
      <c r="D37" s="39">
        <f>'[1]гүйлгээ баланс '!L116+'[1] цалин'!H27</f>
        <v>89912743.400000006</v>
      </c>
    </row>
    <row r="38" spans="1:4">
      <c r="A38" s="46" t="s">
        <v>91</v>
      </c>
      <c r="B38" s="46" t="s">
        <v>92</v>
      </c>
      <c r="C38" s="50">
        <v>8174393.7800000003</v>
      </c>
      <c r="D38" s="39">
        <f>'[1]гүйлгээ баланс '!L99+'[1] цалин'!C27+'[1] цалин'!D27-500000</f>
        <v>9798393.7800000012</v>
      </c>
    </row>
    <row r="39" spans="1:4">
      <c r="A39" s="46" t="s">
        <v>93</v>
      </c>
      <c r="B39" s="46" t="s">
        <v>94</v>
      </c>
      <c r="C39" s="50">
        <v>0</v>
      </c>
      <c r="D39" s="39"/>
    </row>
    <row r="40" spans="1:4">
      <c r="A40" s="46" t="s">
        <v>95</v>
      </c>
      <c r="B40" s="46" t="s">
        <v>96</v>
      </c>
      <c r="C40" s="50">
        <v>3823712107.48</v>
      </c>
      <c r="D40" s="39">
        <f>'[1]гүйлгээ баланс '!L108</f>
        <v>3823712107.48</v>
      </c>
    </row>
    <row r="41" spans="1:4">
      <c r="A41" s="46" t="s">
        <v>97</v>
      </c>
      <c r="B41" s="46" t="s">
        <v>98</v>
      </c>
      <c r="C41" s="50">
        <v>0</v>
      </c>
      <c r="D41" s="39"/>
    </row>
    <row r="42" spans="1:4">
      <c r="A42" s="46" t="s">
        <v>99</v>
      </c>
      <c r="B42" s="46" t="s">
        <v>100</v>
      </c>
      <c r="C42" s="50">
        <v>929452766</v>
      </c>
      <c r="D42" s="39">
        <f>'[1]гүйлгээ баланс '!L130</f>
        <v>929452766</v>
      </c>
    </row>
    <row r="43" spans="1:4">
      <c r="A43" s="46" t="s">
        <v>101</v>
      </c>
      <c r="B43" s="46" t="s">
        <v>102</v>
      </c>
      <c r="C43" s="44">
        <v>0</v>
      </c>
      <c r="D43" s="39"/>
    </row>
    <row r="44" spans="1:4">
      <c r="A44" s="46" t="s">
        <v>103</v>
      </c>
      <c r="B44" s="46" t="s">
        <v>104</v>
      </c>
      <c r="C44" s="44">
        <v>218566123.91999999</v>
      </c>
      <c r="D44" s="39">
        <f>'[1]гүйлгээ баланс '!K103</f>
        <v>218566123.91999999</v>
      </c>
    </row>
    <row r="45" spans="1:4" ht="26">
      <c r="A45" s="46" t="s">
        <v>105</v>
      </c>
      <c r="B45" s="46" t="s">
        <v>106</v>
      </c>
      <c r="C45" s="44"/>
      <c r="D45" s="39"/>
    </row>
    <row r="46" spans="1:4">
      <c r="A46" s="46" t="s">
        <v>107</v>
      </c>
      <c r="B46" s="46"/>
      <c r="C46" s="44"/>
      <c r="D46" s="39"/>
    </row>
    <row r="47" spans="1:4">
      <c r="A47" s="43" t="s">
        <v>108</v>
      </c>
      <c r="B47" s="43" t="s">
        <v>109</v>
      </c>
      <c r="C47" s="51">
        <f>SUM(C35:C46)</f>
        <v>5097279199.0300007</v>
      </c>
      <c r="D47" s="51">
        <f>SUM(D35:D46)</f>
        <v>5098786199.0300007</v>
      </c>
    </row>
    <row r="48" spans="1:4">
      <c r="A48" s="52" t="s">
        <v>110</v>
      </c>
      <c r="B48" s="43" t="s">
        <v>111</v>
      </c>
      <c r="C48" s="44"/>
      <c r="D48" s="39"/>
    </row>
    <row r="49" spans="1:4">
      <c r="A49" s="46" t="s">
        <v>112</v>
      </c>
      <c r="B49" s="46" t="s">
        <v>113</v>
      </c>
      <c r="C49" s="44">
        <v>10672599802.15</v>
      </c>
      <c r="D49" s="39">
        <f>'[1]гүйлгээ баланс '!K133</f>
        <v>10672599802.15</v>
      </c>
    </row>
    <row r="50" spans="1:4">
      <c r="A50" s="46" t="s">
        <v>114</v>
      </c>
      <c r="B50" s="46" t="s">
        <v>115</v>
      </c>
      <c r="C50" s="44"/>
      <c r="D50" s="39"/>
    </row>
    <row r="51" spans="1:4">
      <c r="A51" s="46" t="s">
        <v>116</v>
      </c>
      <c r="B51" s="46" t="s">
        <v>117</v>
      </c>
      <c r="C51" s="44"/>
      <c r="D51" s="39"/>
    </row>
    <row r="52" spans="1:4">
      <c r="A52" s="46" t="s">
        <v>118</v>
      </c>
      <c r="B52" s="46" t="s">
        <v>119</v>
      </c>
      <c r="C52" s="44"/>
      <c r="D52" s="39"/>
    </row>
    <row r="53" spans="1:4">
      <c r="A53" s="46" t="s">
        <v>120</v>
      </c>
      <c r="B53" s="43"/>
      <c r="C53" s="44"/>
      <c r="D53" s="39"/>
    </row>
    <row r="54" spans="1:4">
      <c r="A54" s="43" t="s">
        <v>121</v>
      </c>
      <c r="B54" s="43" t="s">
        <v>122</v>
      </c>
      <c r="C54" s="53">
        <f>SUM(C49:C53)</f>
        <v>10672599802.15</v>
      </c>
      <c r="D54" s="53">
        <f>SUM(D49:D53)</f>
        <v>10672599802.15</v>
      </c>
    </row>
    <row r="55" spans="1:4">
      <c r="A55" s="42">
        <v>2.2000000000000002</v>
      </c>
      <c r="B55" s="43" t="s">
        <v>123</v>
      </c>
      <c r="C55" s="51">
        <f>+C47+C54</f>
        <v>15769879001.18</v>
      </c>
      <c r="D55" s="51">
        <f>+D47+D54</f>
        <v>15771386001.18</v>
      </c>
    </row>
    <row r="56" spans="1:4">
      <c r="A56" s="42">
        <v>2.2999999999999998</v>
      </c>
      <c r="B56" s="46" t="s">
        <v>124</v>
      </c>
      <c r="C56" s="44"/>
      <c r="D56" s="39"/>
    </row>
    <row r="57" spans="1:4">
      <c r="A57" s="47" t="s">
        <v>125</v>
      </c>
      <c r="B57" s="46" t="s">
        <v>126</v>
      </c>
      <c r="C57" s="44"/>
      <c r="D57" s="39"/>
    </row>
    <row r="58" spans="1:4">
      <c r="A58" s="47" t="s">
        <v>127</v>
      </c>
      <c r="B58" s="54" t="s">
        <v>128</v>
      </c>
      <c r="C58" s="44">
        <f>162780700</f>
        <v>162780700</v>
      </c>
      <c r="D58" s="39">
        <f>C58</f>
        <v>162780700</v>
      </c>
    </row>
    <row r="59" spans="1:4">
      <c r="A59" s="47" t="s">
        <v>129</v>
      </c>
      <c r="B59" s="54" t="s">
        <v>130</v>
      </c>
      <c r="C59" s="44">
        <v>0</v>
      </c>
      <c r="D59" s="39"/>
    </row>
    <row r="60" spans="1:4">
      <c r="A60" s="47" t="s">
        <v>131</v>
      </c>
      <c r="B60" s="46" t="s">
        <v>132</v>
      </c>
      <c r="C60" s="44"/>
      <c r="D60" s="39"/>
    </row>
    <row r="61" spans="1:4">
      <c r="A61" s="47" t="s">
        <v>133</v>
      </c>
      <c r="B61" s="46" t="s">
        <v>134</v>
      </c>
      <c r="C61" s="44"/>
      <c r="D61" s="39"/>
    </row>
    <row r="62" spans="1:4">
      <c r="A62" s="47" t="s">
        <v>135</v>
      </c>
      <c r="B62" s="46" t="s">
        <v>136</v>
      </c>
      <c r="C62" s="44"/>
      <c r="D62" s="39"/>
    </row>
    <row r="63" spans="1:4">
      <c r="A63" s="47" t="s">
        <v>137</v>
      </c>
      <c r="B63" s="46" t="s">
        <v>138</v>
      </c>
      <c r="C63" s="44"/>
      <c r="D63" s="39"/>
    </row>
    <row r="64" spans="1:4">
      <c r="A64" s="47" t="s">
        <v>139</v>
      </c>
      <c r="B64" s="46" t="s">
        <v>140</v>
      </c>
      <c r="C64" s="44">
        <f>37507700</f>
        <v>37507700</v>
      </c>
      <c r="D64" s="39">
        <f>C64</f>
        <v>37507700</v>
      </c>
    </row>
    <row r="65" spans="1:4">
      <c r="A65" s="47" t="s">
        <v>141</v>
      </c>
      <c r="B65" s="46" t="s">
        <v>142</v>
      </c>
      <c r="C65" s="44">
        <v>-4845463327.29</v>
      </c>
      <c r="D65" s="39">
        <f>C65+[1]IS!D33</f>
        <v>-4862790827.29</v>
      </c>
    </row>
    <row r="66" spans="1:4">
      <c r="A66" s="47" t="s">
        <v>143</v>
      </c>
      <c r="B66" s="46"/>
      <c r="C66" s="44"/>
      <c r="D66" s="39"/>
    </row>
    <row r="67" spans="1:4">
      <c r="A67" s="47" t="s">
        <v>144</v>
      </c>
      <c r="B67" s="43" t="s">
        <v>145</v>
      </c>
      <c r="C67" s="44">
        <f>SUM(C58:C66)</f>
        <v>-4645174927.29</v>
      </c>
      <c r="D67" s="44">
        <f>SUM(D58:D66)</f>
        <v>-4662502427.29</v>
      </c>
    </row>
    <row r="68" spans="1:4">
      <c r="A68" s="42">
        <v>2.4</v>
      </c>
      <c r="B68" s="43" t="s">
        <v>146</v>
      </c>
      <c r="C68" s="51">
        <f>+C55+C67</f>
        <v>11124704073.889999</v>
      </c>
      <c r="D68" s="51">
        <f>+D55+D67</f>
        <v>11108883573.889999</v>
      </c>
    </row>
    <row r="69" spans="1:4">
      <c r="A69" s="55"/>
      <c r="C69" s="32">
        <f>C31-C68</f>
        <v>0</v>
      </c>
    </row>
    <row r="70" spans="1:4">
      <c r="A70" s="55"/>
      <c r="C70" s="32">
        <f>C68-C31</f>
        <v>0</v>
      </c>
      <c r="D70" s="33">
        <f>D68-D31</f>
        <v>0</v>
      </c>
    </row>
    <row r="71" spans="1:4">
      <c r="A71" s="55" t="s">
        <v>26</v>
      </c>
      <c r="B71" s="56" t="s">
        <v>147</v>
      </c>
    </row>
    <row r="72" spans="1:4">
      <c r="A72" s="57"/>
    </row>
    <row r="73" spans="1:4">
      <c r="A73" s="55" t="s">
        <v>148</v>
      </c>
    </row>
    <row r="74" spans="1:4">
      <c r="A74" s="58"/>
    </row>
  </sheetData>
  <mergeCells count="6">
    <mergeCell ref="A2:B2"/>
    <mergeCell ref="A4:B4"/>
    <mergeCell ref="A5:A6"/>
    <mergeCell ref="B5:B6"/>
    <mergeCell ref="C3:D3"/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8E2FF-0561-43D3-A266-F33015EFD56A}">
  <dimension ref="A1:D42"/>
  <sheetViews>
    <sheetView workbookViewId="0">
      <selection activeCell="D14" sqref="D14"/>
    </sheetView>
  </sheetViews>
  <sheetFormatPr defaultRowHeight="14.5"/>
  <cols>
    <col min="1" max="1" width="7.7265625" style="83" customWidth="1"/>
    <col min="2" max="2" width="50.1796875" style="79" customWidth="1"/>
    <col min="3" max="3" width="25.81640625" style="79" customWidth="1"/>
    <col min="4" max="4" width="32.453125" style="84" customWidth="1"/>
  </cols>
  <sheetData>
    <row r="1" spans="1:4">
      <c r="A1" s="31" t="s">
        <v>149</v>
      </c>
      <c r="B1" s="31"/>
      <c r="C1" s="31"/>
      <c r="D1" s="31"/>
    </row>
    <row r="2" spans="1:4">
      <c r="A2" s="57"/>
      <c r="B2" s="56"/>
      <c r="C2" s="56"/>
      <c r="D2" s="59"/>
    </row>
    <row r="3" spans="1:4">
      <c r="A3" s="35" t="str">
        <f>[1]Balance!A3</f>
        <v>"Стандарт Проперти Групп" ХК</v>
      </c>
      <c r="B3" s="35"/>
      <c r="C3" s="35"/>
      <c r="D3" s="60" t="str">
        <f>[1]Balance!C3</f>
        <v>2023 оны 12-р сарын 31</v>
      </c>
    </row>
    <row r="4" spans="1:4">
      <c r="A4" s="61" t="s">
        <v>31</v>
      </c>
      <c r="B4" s="61"/>
      <c r="C4" s="57"/>
      <c r="D4" s="59"/>
    </row>
    <row r="5" spans="1:4">
      <c r="A5" s="37" t="s">
        <v>33</v>
      </c>
      <c r="B5" s="37" t="s">
        <v>34</v>
      </c>
      <c r="C5" s="62" t="s">
        <v>150</v>
      </c>
      <c r="D5" s="63" t="s">
        <v>151</v>
      </c>
    </row>
    <row r="6" spans="1:4">
      <c r="A6" s="37"/>
      <c r="B6" s="37"/>
      <c r="C6" s="64"/>
      <c r="D6" s="65"/>
    </row>
    <row r="7" spans="1:4">
      <c r="A7" s="66">
        <v>1</v>
      </c>
      <c r="B7" s="43" t="s">
        <v>152</v>
      </c>
      <c r="C7" s="43"/>
      <c r="D7" s="67">
        <v>0</v>
      </c>
    </row>
    <row r="8" spans="1:4">
      <c r="A8" s="66">
        <v>2</v>
      </c>
      <c r="B8" s="46" t="s">
        <v>153</v>
      </c>
      <c r="C8" s="46"/>
      <c r="D8" s="67">
        <v>0</v>
      </c>
    </row>
    <row r="9" spans="1:4">
      <c r="A9" s="68">
        <v>3</v>
      </c>
      <c r="B9" s="43" t="s">
        <v>154</v>
      </c>
      <c r="C9" s="43"/>
      <c r="D9" s="67">
        <v>0</v>
      </c>
    </row>
    <row r="10" spans="1:4">
      <c r="A10" s="66">
        <v>4</v>
      </c>
      <c r="B10" s="46" t="s">
        <v>155</v>
      </c>
      <c r="C10" s="46"/>
      <c r="D10" s="67">
        <v>0</v>
      </c>
    </row>
    <row r="11" spans="1:4">
      <c r="A11" s="66">
        <v>5</v>
      </c>
      <c r="B11" s="46" t="s">
        <v>156</v>
      </c>
      <c r="C11" s="46"/>
      <c r="D11" s="67">
        <v>0</v>
      </c>
    </row>
    <row r="12" spans="1:4">
      <c r="A12" s="66">
        <v>6</v>
      </c>
      <c r="B12" s="46" t="s">
        <v>157</v>
      </c>
      <c r="C12" s="46"/>
      <c r="D12" s="67">
        <v>0</v>
      </c>
    </row>
    <row r="13" spans="1:4">
      <c r="A13" s="66">
        <v>7</v>
      </c>
      <c r="B13" s="46" t="s">
        <v>158</v>
      </c>
      <c r="C13" s="46"/>
      <c r="D13" s="67"/>
    </row>
    <row r="14" spans="1:4">
      <c r="A14" s="66">
        <v>8</v>
      </c>
      <c r="B14" s="46" t="s">
        <v>159</v>
      </c>
      <c r="C14" s="46"/>
      <c r="D14" s="67"/>
    </row>
    <row r="15" spans="1:4">
      <c r="A15" s="66">
        <v>9</v>
      </c>
      <c r="B15" s="46" t="s">
        <v>160</v>
      </c>
      <c r="C15" s="69"/>
      <c r="D15" s="70"/>
    </row>
    <row r="16" spans="1:4">
      <c r="A16" s="66">
        <v>10</v>
      </c>
      <c r="B16" s="46" t="s">
        <v>161</v>
      </c>
      <c r="C16" s="71">
        <v>65980130.189999998</v>
      </c>
      <c r="D16" s="72">
        <f>'[1] цалин'!B27+'[1] цалин'!C27+4000000+3220500</f>
        <v>17327500</v>
      </c>
    </row>
    <row r="17" spans="1:4">
      <c r="A17" s="66">
        <v>11</v>
      </c>
      <c r="B17" s="46" t="s">
        <v>162</v>
      </c>
      <c r="C17" s="73"/>
      <c r="D17" s="67"/>
    </row>
    <row r="18" spans="1:4">
      <c r="A18" s="66">
        <v>12</v>
      </c>
      <c r="B18" s="46" t="s">
        <v>163</v>
      </c>
      <c r="C18" s="73"/>
      <c r="D18" s="67"/>
    </row>
    <row r="19" spans="1:4">
      <c r="A19" s="66">
        <v>13</v>
      </c>
      <c r="B19" s="46" t="s">
        <v>164</v>
      </c>
      <c r="C19" s="73">
        <v>0</v>
      </c>
      <c r="D19" s="73"/>
    </row>
    <row r="20" spans="1:4">
      <c r="A20" s="66">
        <v>14</v>
      </c>
      <c r="B20" s="46" t="s">
        <v>165</v>
      </c>
      <c r="C20" s="73"/>
      <c r="D20" s="67"/>
    </row>
    <row r="21" spans="1:4">
      <c r="A21" s="66">
        <v>15</v>
      </c>
      <c r="B21" s="46" t="s">
        <v>166</v>
      </c>
      <c r="C21" s="73"/>
      <c r="D21" s="67"/>
    </row>
    <row r="22" spans="1:4">
      <c r="A22" s="66">
        <v>16</v>
      </c>
      <c r="B22" s="46" t="s">
        <v>167</v>
      </c>
      <c r="C22" s="73"/>
      <c r="D22" s="67"/>
    </row>
    <row r="23" spans="1:4">
      <c r="A23" s="68">
        <v>17</v>
      </c>
      <c r="B23" s="46" t="s">
        <v>168</v>
      </c>
      <c r="C23" s="73"/>
      <c r="D23" s="67"/>
    </row>
    <row r="24" spans="1:4">
      <c r="A24" s="68">
        <v>18</v>
      </c>
      <c r="B24" s="43" t="s">
        <v>169</v>
      </c>
      <c r="C24" s="74">
        <f>C7-C8+C11+C12+C13+C14+-C16-C17-C18+C19+C20+C21+C22+C23</f>
        <v>-65980130.189999998</v>
      </c>
      <c r="D24" s="74">
        <f>D7-D8+D11+D12+D13+D14-D15-D16-D17-D18+D19+D20+D21+D22+D23</f>
        <v>-17327500</v>
      </c>
    </row>
    <row r="25" spans="1:4">
      <c r="A25" s="68">
        <v>19</v>
      </c>
      <c r="B25" s="46" t="s">
        <v>170</v>
      </c>
      <c r="C25" s="73"/>
      <c r="D25" s="67">
        <v>0</v>
      </c>
    </row>
    <row r="26" spans="1:4">
      <c r="A26" s="68">
        <v>20</v>
      </c>
      <c r="B26" s="43" t="s">
        <v>171</v>
      </c>
      <c r="C26" s="74">
        <f>C24</f>
        <v>-65980130.189999998</v>
      </c>
      <c r="D26" s="67">
        <f>D19-D16</f>
        <v>-17327500</v>
      </c>
    </row>
    <row r="27" spans="1:4" ht="26">
      <c r="A27" s="68">
        <v>21</v>
      </c>
      <c r="B27" s="43" t="s">
        <v>172</v>
      </c>
      <c r="C27" s="74"/>
      <c r="D27" s="67"/>
    </row>
    <row r="28" spans="1:4">
      <c r="A28" s="68">
        <v>22</v>
      </c>
      <c r="B28" s="43" t="s">
        <v>173</v>
      </c>
      <c r="C28" s="74"/>
      <c r="D28" s="67"/>
    </row>
    <row r="29" spans="1:4">
      <c r="A29" s="68">
        <v>23</v>
      </c>
      <c r="B29" s="43" t="s">
        <v>174</v>
      </c>
      <c r="C29" s="74"/>
      <c r="D29" s="67"/>
    </row>
    <row r="30" spans="1:4">
      <c r="A30" s="75"/>
      <c r="B30" s="46" t="s">
        <v>175</v>
      </c>
      <c r="C30" s="73"/>
      <c r="D30" s="67"/>
    </row>
    <row r="31" spans="1:4">
      <c r="A31" s="75"/>
      <c r="B31" s="46" t="s">
        <v>176</v>
      </c>
      <c r="C31" s="73"/>
      <c r="D31" s="67"/>
    </row>
    <row r="32" spans="1:4">
      <c r="A32" s="75"/>
      <c r="B32" s="46" t="s">
        <v>177</v>
      </c>
      <c r="C32" s="73"/>
      <c r="D32" s="67"/>
    </row>
    <row r="33" spans="1:4">
      <c r="A33" s="68">
        <v>24</v>
      </c>
      <c r="B33" s="43" t="s">
        <v>178</v>
      </c>
      <c r="C33" s="74">
        <f>C24</f>
        <v>-65980130.189999998</v>
      </c>
      <c r="D33" s="74">
        <f>D26</f>
        <v>-17327500</v>
      </c>
    </row>
    <row r="34" spans="1:4">
      <c r="A34" s="68">
        <v>25</v>
      </c>
      <c r="B34" s="43" t="s">
        <v>179</v>
      </c>
      <c r="C34" s="43"/>
      <c r="D34" s="67"/>
    </row>
    <row r="35" spans="1:4">
      <c r="A35" s="76"/>
      <c r="B35" s="77"/>
      <c r="C35" s="77"/>
      <c r="D35" s="78"/>
    </row>
    <row r="36" spans="1:4">
      <c r="A36" s="76"/>
      <c r="B36" s="77"/>
      <c r="C36" s="77"/>
      <c r="D36" s="78"/>
    </row>
    <row r="37" spans="1:4">
      <c r="A37" s="57"/>
      <c r="B37" s="56"/>
      <c r="C37" s="56"/>
      <c r="D37" s="59"/>
    </row>
    <row r="38" spans="1:4">
      <c r="A38" s="57"/>
      <c r="B38" s="56"/>
      <c r="C38" s="56"/>
      <c r="D38" s="59"/>
    </row>
    <row r="39" spans="1:4">
      <c r="A39" s="57" t="s">
        <v>180</v>
      </c>
      <c r="B39" s="79" t="s">
        <v>181</v>
      </c>
      <c r="D39" s="80"/>
    </row>
    <row r="40" spans="1:4">
      <c r="A40" s="57"/>
      <c r="D40" s="80"/>
    </row>
    <row r="41" spans="1:4">
      <c r="A41" s="81" t="s">
        <v>182</v>
      </c>
      <c r="B41" s="79" t="s">
        <v>183</v>
      </c>
      <c r="D41" s="80" t="s">
        <v>184</v>
      </c>
    </row>
    <row r="42" spans="1:4">
      <c r="A42" s="81"/>
      <c r="B42" s="82"/>
      <c r="C42" s="82"/>
      <c r="D42" s="59"/>
    </row>
  </sheetData>
  <mergeCells count="7">
    <mergeCell ref="A30:A32"/>
    <mergeCell ref="A1:D1"/>
    <mergeCell ref="A4:B4"/>
    <mergeCell ref="A5:A6"/>
    <mergeCell ref="B5:B6"/>
    <mergeCell ref="C5:C6"/>
    <mergeCell ref="D5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90B2A-4C2E-4889-8A59-0D5D21C856CB}">
  <dimension ref="A1:J28"/>
  <sheetViews>
    <sheetView tabSelected="1" zoomScale="55" workbookViewId="0">
      <selection activeCell="I6" sqref="I6"/>
    </sheetView>
  </sheetViews>
  <sheetFormatPr defaultRowHeight="14.5"/>
  <cols>
    <col min="1" max="1" width="3.7265625" style="85" customWidth="1"/>
    <col min="2" max="2" width="40.453125" style="104" customWidth="1"/>
    <col min="3" max="3" width="20.7265625" style="105" customWidth="1"/>
    <col min="4" max="4" width="9.1796875" style="105" customWidth="1"/>
    <col min="5" max="6" width="9.54296875" style="105" customWidth="1"/>
    <col min="7" max="7" width="9.1796875" style="105" customWidth="1"/>
    <col min="8" max="8" width="19.54296875" style="105" customWidth="1"/>
    <col min="9" max="9" width="28.26953125" style="105" customWidth="1"/>
    <col min="10" max="10" width="23.54296875" style="105" customWidth="1"/>
  </cols>
  <sheetData>
    <row r="1" spans="1:10">
      <c r="B1" s="26"/>
      <c r="C1" s="26" t="s">
        <v>185</v>
      </c>
      <c r="D1" s="86"/>
      <c r="E1" s="86"/>
      <c r="F1" s="86"/>
      <c r="G1" s="86"/>
      <c r="H1" s="86"/>
      <c r="I1" s="86"/>
      <c r="J1" s="86"/>
    </row>
    <row r="2" spans="1:10">
      <c r="A2" s="87" t="str">
        <f>[1]IS!A3</f>
        <v>"Стандарт Проперти Групп" ХК</v>
      </c>
      <c r="B2" s="87"/>
      <c r="C2" s="86"/>
      <c r="D2" s="86"/>
      <c r="E2" s="86"/>
      <c r="F2" s="86"/>
      <c r="G2" s="88"/>
      <c r="H2" s="88"/>
      <c r="I2" s="139" t="str">
        <f>+[1]Balance!C3</f>
        <v>2023 оны 12-р сарын 31</v>
      </c>
      <c r="J2" s="139"/>
    </row>
    <row r="3" spans="1:10">
      <c r="A3" s="89" t="s">
        <v>186</v>
      </c>
      <c r="B3" s="89"/>
      <c r="C3" s="86"/>
      <c r="D3" s="86"/>
      <c r="E3" s="86"/>
      <c r="F3" s="86"/>
      <c r="G3" s="86"/>
      <c r="H3" s="86"/>
      <c r="I3" s="86"/>
      <c r="J3" s="86"/>
    </row>
    <row r="4" spans="1:10">
      <c r="A4" s="90" t="s">
        <v>187</v>
      </c>
      <c r="B4" s="91" t="s">
        <v>188</v>
      </c>
      <c r="C4" s="92" t="s">
        <v>189</v>
      </c>
      <c r="D4" s="92" t="s">
        <v>132</v>
      </c>
      <c r="E4" s="92" t="s">
        <v>134</v>
      </c>
      <c r="F4" s="92" t="s">
        <v>136</v>
      </c>
      <c r="G4" s="92" t="s">
        <v>138</v>
      </c>
      <c r="H4" s="92" t="s">
        <v>140</v>
      </c>
      <c r="I4" s="92" t="s">
        <v>142</v>
      </c>
      <c r="J4" s="93" t="s">
        <v>190</v>
      </c>
    </row>
    <row r="5" spans="1:10" ht="40.5" customHeight="1">
      <c r="A5" s="90"/>
      <c r="B5" s="91"/>
      <c r="C5" s="92"/>
      <c r="D5" s="92"/>
      <c r="E5" s="92"/>
      <c r="F5" s="92"/>
      <c r="G5" s="92"/>
      <c r="H5" s="92"/>
      <c r="I5" s="92"/>
      <c r="J5" s="93" t="s">
        <v>191</v>
      </c>
    </row>
    <row r="6" spans="1:10">
      <c r="A6" s="94">
        <v>1</v>
      </c>
      <c r="B6" s="95" t="s">
        <v>257</v>
      </c>
      <c r="C6" s="96">
        <v>162780700</v>
      </c>
      <c r="D6" s="96"/>
      <c r="E6" s="96"/>
      <c r="F6" s="96"/>
      <c r="G6" s="96"/>
      <c r="H6" s="96">
        <v>37507700</v>
      </c>
      <c r="I6" s="97">
        <f>-4779483197.1</f>
        <v>-4779483197.1000004</v>
      </c>
      <c r="J6" s="97">
        <f>SUM(C6:I6)</f>
        <v>-4579194797.1000004</v>
      </c>
    </row>
    <row r="7" spans="1:10" ht="25">
      <c r="A7" s="94">
        <v>2</v>
      </c>
      <c r="B7" s="98" t="s">
        <v>192</v>
      </c>
      <c r="C7" s="97"/>
      <c r="D7" s="97"/>
      <c r="E7" s="97"/>
      <c r="F7" s="97"/>
      <c r="G7" s="97"/>
      <c r="H7" s="97"/>
      <c r="I7" s="97">
        <v>0</v>
      </c>
      <c r="J7" s="97"/>
    </row>
    <row r="8" spans="1:10">
      <c r="A8" s="94">
        <v>3</v>
      </c>
      <c r="B8" s="99" t="s">
        <v>193</v>
      </c>
      <c r="C8" s="97">
        <f>C6</f>
        <v>162780700</v>
      </c>
      <c r="D8" s="97"/>
      <c r="E8" s="97"/>
      <c r="F8" s="97"/>
      <c r="G8" s="97"/>
      <c r="H8" s="97">
        <f>H6</f>
        <v>37507700</v>
      </c>
      <c r="I8" s="97">
        <f>I6+I7</f>
        <v>-4779483197.1000004</v>
      </c>
      <c r="J8" s="97">
        <f t="shared" ref="J8" si="0">SUM(C8:I8)</f>
        <v>-4579194797.1000004</v>
      </c>
    </row>
    <row r="9" spans="1:10">
      <c r="A9" s="94"/>
      <c r="B9" s="94" t="s">
        <v>194</v>
      </c>
      <c r="C9" s="97"/>
      <c r="D9" s="97"/>
      <c r="E9" s="97"/>
      <c r="F9" s="97"/>
      <c r="G9" s="97"/>
      <c r="H9" s="97"/>
      <c r="I9" s="97">
        <f>[1]IS!C26</f>
        <v>-65980130.189999998</v>
      </c>
      <c r="J9" s="97"/>
    </row>
    <row r="10" spans="1:10">
      <c r="A10" s="94"/>
      <c r="B10" s="94" t="s">
        <v>174</v>
      </c>
      <c r="C10" s="97"/>
      <c r="D10" s="97"/>
      <c r="E10" s="97"/>
      <c r="F10" s="97"/>
      <c r="G10" s="97"/>
      <c r="H10" s="97"/>
      <c r="I10" s="97"/>
      <c r="J10" s="97"/>
    </row>
    <row r="11" spans="1:10">
      <c r="A11" s="94"/>
      <c r="B11" s="94" t="s">
        <v>195</v>
      </c>
      <c r="C11" s="97"/>
      <c r="D11" s="97"/>
      <c r="E11" s="97"/>
      <c r="F11" s="97"/>
      <c r="G11" s="97"/>
      <c r="H11" s="97"/>
      <c r="I11" s="97"/>
      <c r="J11" s="97"/>
    </row>
    <row r="12" spans="1:10">
      <c r="A12" s="94"/>
      <c r="B12" s="94" t="s">
        <v>196</v>
      </c>
      <c r="C12" s="97"/>
      <c r="D12" s="97"/>
      <c r="E12" s="97"/>
      <c r="F12" s="97"/>
      <c r="G12" s="97"/>
      <c r="H12" s="97"/>
      <c r="I12" s="97"/>
      <c r="J12" s="97"/>
    </row>
    <row r="13" spans="1:10">
      <c r="A13" s="94">
        <v>4</v>
      </c>
      <c r="B13" s="94" t="s">
        <v>197</v>
      </c>
      <c r="C13" s="97"/>
      <c r="D13" s="97"/>
      <c r="E13" s="97"/>
      <c r="F13" s="97"/>
      <c r="G13" s="97"/>
      <c r="H13" s="97"/>
      <c r="I13" s="97"/>
      <c r="J13" s="97"/>
    </row>
    <row r="14" spans="1:10">
      <c r="A14" s="94">
        <v>5</v>
      </c>
      <c r="B14" s="95" t="s">
        <v>258</v>
      </c>
      <c r="C14" s="96">
        <v>162780700</v>
      </c>
      <c r="D14" s="96"/>
      <c r="E14" s="96"/>
      <c r="F14" s="96"/>
      <c r="G14" s="96"/>
      <c r="H14" s="96">
        <v>37507700</v>
      </c>
      <c r="I14" s="96">
        <f>I8+I9</f>
        <v>-4845463327.29</v>
      </c>
      <c r="J14" s="96">
        <f>SUM(C14:I14)</f>
        <v>-4645174927.29</v>
      </c>
    </row>
    <row r="15" spans="1:10" ht="25">
      <c r="A15" s="94">
        <v>6</v>
      </c>
      <c r="B15" s="98" t="s">
        <v>192</v>
      </c>
      <c r="C15" s="100"/>
      <c r="D15" s="100"/>
      <c r="E15" s="100"/>
      <c r="F15" s="100"/>
      <c r="G15" s="100"/>
      <c r="H15" s="100"/>
      <c r="I15" s="100"/>
      <c r="J15" s="96">
        <f t="shared" ref="J15" si="1">SUM(C15:I15)</f>
        <v>0</v>
      </c>
    </row>
    <row r="16" spans="1:10">
      <c r="A16" s="94">
        <v>7</v>
      </c>
      <c r="B16" s="99" t="s">
        <v>193</v>
      </c>
      <c r="C16" s="101">
        <f>C14</f>
        <v>162780700</v>
      </c>
      <c r="D16" s="101"/>
      <c r="E16" s="101"/>
      <c r="F16" s="101"/>
      <c r="G16" s="101"/>
      <c r="H16" s="101">
        <f>H14</f>
        <v>37507700</v>
      </c>
      <c r="I16" s="101">
        <f>I15+I14</f>
        <v>-4845463327.29</v>
      </c>
      <c r="J16" s="96">
        <f>SUM(C16:I16)</f>
        <v>-4645174927.29</v>
      </c>
    </row>
    <row r="17" spans="1:10">
      <c r="A17" s="94">
        <v>8</v>
      </c>
      <c r="B17" s="94" t="s">
        <v>194</v>
      </c>
      <c r="C17" s="100"/>
      <c r="D17" s="100"/>
      <c r="E17" s="100"/>
      <c r="F17" s="100"/>
      <c r="G17" s="100"/>
      <c r="H17" s="100"/>
      <c r="I17" s="100">
        <f>[1]IS!D33</f>
        <v>-17327500</v>
      </c>
      <c r="J17" s="96">
        <f t="shared" ref="J17:J22" si="2">SUM(C17:I17)</f>
        <v>-17327500</v>
      </c>
    </row>
    <row r="18" spans="1:10">
      <c r="A18" s="94">
        <v>9</v>
      </c>
      <c r="B18" s="94" t="s">
        <v>174</v>
      </c>
      <c r="C18" s="101"/>
      <c r="D18" s="101"/>
      <c r="E18" s="101"/>
      <c r="F18" s="101"/>
      <c r="G18" s="101"/>
      <c r="H18" s="101"/>
      <c r="I18" s="101"/>
      <c r="J18" s="96">
        <f t="shared" si="2"/>
        <v>0</v>
      </c>
    </row>
    <row r="19" spans="1:10">
      <c r="A19" s="94">
        <v>10</v>
      </c>
      <c r="B19" s="94" t="s">
        <v>195</v>
      </c>
      <c r="C19" s="101"/>
      <c r="D19" s="101"/>
      <c r="E19" s="101"/>
      <c r="F19" s="101"/>
      <c r="G19" s="101"/>
      <c r="H19" s="101"/>
      <c r="I19" s="101"/>
      <c r="J19" s="96">
        <f t="shared" si="2"/>
        <v>0</v>
      </c>
    </row>
    <row r="20" spans="1:10">
      <c r="A20" s="94">
        <v>11</v>
      </c>
      <c r="B20" s="94" t="s">
        <v>196</v>
      </c>
      <c r="C20" s="101"/>
      <c r="D20" s="101"/>
      <c r="E20" s="101"/>
      <c r="F20" s="101"/>
      <c r="G20" s="101"/>
      <c r="H20" s="101"/>
      <c r="I20" s="101"/>
      <c r="J20" s="96">
        <f t="shared" si="2"/>
        <v>0</v>
      </c>
    </row>
    <row r="21" spans="1:10">
      <c r="A21" s="94">
        <v>12</v>
      </c>
      <c r="B21" s="94" t="s">
        <v>197</v>
      </c>
      <c r="C21" s="101"/>
      <c r="D21" s="101"/>
      <c r="E21" s="101"/>
      <c r="F21" s="101"/>
      <c r="G21" s="101"/>
      <c r="H21" s="101"/>
      <c r="I21" s="101"/>
      <c r="J21" s="96">
        <f t="shared" si="2"/>
        <v>0</v>
      </c>
    </row>
    <row r="22" spans="1:10">
      <c r="A22" s="94">
        <v>13</v>
      </c>
      <c r="B22" s="95" t="s">
        <v>198</v>
      </c>
      <c r="C22" s="96">
        <f>SUM(C16:C21)</f>
        <v>162780700</v>
      </c>
      <c r="D22" s="96">
        <f t="shared" ref="D22:G22" si="3">SUM(D14:D21)</f>
        <v>0</v>
      </c>
      <c r="E22" s="96">
        <f t="shared" si="3"/>
        <v>0</v>
      </c>
      <c r="F22" s="96">
        <f t="shared" si="3"/>
        <v>0</v>
      </c>
      <c r="G22" s="96">
        <f t="shared" si="3"/>
        <v>0</v>
      </c>
      <c r="H22" s="96">
        <f>SUM(H16:H21)</f>
        <v>37507700</v>
      </c>
      <c r="I22" s="96">
        <f>SUM(I16:I21)</f>
        <v>-4862790827.29</v>
      </c>
      <c r="J22" s="96">
        <f t="shared" si="2"/>
        <v>-4662502427.29</v>
      </c>
    </row>
    <row r="23" spans="1:10">
      <c r="A23" s="102"/>
      <c r="B23" s="103"/>
      <c r="C23" s="86"/>
      <c r="D23" s="86"/>
      <c r="E23" s="86"/>
      <c r="F23" s="86"/>
      <c r="G23" s="86"/>
      <c r="H23" s="86"/>
      <c r="I23" s="86">
        <f>I22-[1]Balance!D65</f>
        <v>0</v>
      </c>
      <c r="J23" s="86">
        <f>J22-[1]Balance!D67</f>
        <v>0</v>
      </c>
    </row>
    <row r="24" spans="1:10">
      <c r="A24" s="102"/>
      <c r="B24" s="103"/>
      <c r="C24" s="86"/>
      <c r="D24" s="86"/>
      <c r="E24" s="86"/>
      <c r="F24" s="86"/>
      <c r="G24" s="86"/>
      <c r="H24" s="86"/>
      <c r="I24" s="86"/>
      <c r="J24" s="86"/>
    </row>
    <row r="25" spans="1:10">
      <c r="A25" s="102" t="s">
        <v>199</v>
      </c>
      <c r="B25" s="103"/>
      <c r="C25" s="86"/>
      <c r="D25" s="86"/>
      <c r="E25" s="86"/>
      <c r="F25" s="86"/>
      <c r="G25" s="86"/>
      <c r="H25" s="86"/>
      <c r="I25" s="86">
        <f>I22+4862790800</f>
        <v>-27.289999961853027</v>
      </c>
      <c r="J25" s="86"/>
    </row>
    <row r="26" spans="1:10">
      <c r="A26" s="102"/>
      <c r="B26" s="103"/>
      <c r="C26" s="86"/>
      <c r="D26" s="86"/>
      <c r="E26" s="86"/>
      <c r="F26" s="86"/>
      <c r="G26" s="86"/>
      <c r="H26" s="86"/>
      <c r="I26" s="86"/>
      <c r="J26" s="86"/>
    </row>
    <row r="27" spans="1:10">
      <c r="A27" s="102" t="s">
        <v>200</v>
      </c>
      <c r="B27" s="103"/>
      <c r="C27" s="86"/>
      <c r="D27" s="86"/>
      <c r="E27" s="86"/>
      <c r="F27" s="86"/>
      <c r="G27" s="86"/>
      <c r="H27" s="86"/>
      <c r="I27" s="86"/>
      <c r="J27" s="86"/>
    </row>
    <row r="28" spans="1:10">
      <c r="A28" s="102"/>
      <c r="B28" s="103"/>
      <c r="C28" s="86"/>
      <c r="D28" s="86"/>
      <c r="E28" s="86"/>
      <c r="F28" s="86"/>
      <c r="G28" s="86"/>
      <c r="H28" s="86"/>
      <c r="I28" s="86"/>
      <c r="J28" s="86"/>
    </row>
  </sheetData>
  <mergeCells count="12">
    <mergeCell ref="H4:H5"/>
    <mergeCell ref="I4:I5"/>
    <mergeCell ref="A2:B2"/>
    <mergeCell ref="I2:J2"/>
    <mergeCell ref="A3:B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C47D6-70FA-44C4-8EA4-CB5CB9469E9F}">
  <dimension ref="A1:E59"/>
  <sheetViews>
    <sheetView topLeftCell="A5" workbookViewId="0">
      <selection activeCell="D3" sqref="D3"/>
    </sheetView>
  </sheetViews>
  <sheetFormatPr defaultRowHeight="14.5"/>
  <cols>
    <col min="1" max="1" width="8.81640625" style="24" customWidth="1"/>
    <col min="2" max="2" width="55.1796875" style="24" customWidth="1"/>
    <col min="3" max="3" width="24" style="24" hidden="1" customWidth="1"/>
    <col min="4" max="4" width="16.1796875" style="24" customWidth="1"/>
    <col min="5" max="5" width="18.54296875" style="136" customWidth="1"/>
  </cols>
  <sheetData>
    <row r="1" spans="1:5">
      <c r="A1" s="106" t="s">
        <v>201</v>
      </c>
      <c r="B1" s="106"/>
      <c r="C1" s="106"/>
      <c r="D1" s="106"/>
      <c r="E1" s="106"/>
    </row>
    <row r="2" spans="1:5">
      <c r="A2" s="26" t="str">
        <f>[1]Equity!A2</f>
        <v>"Стандарт Проперти Групп" ХК</v>
      </c>
      <c r="B2" s="107"/>
      <c r="C2" s="140" t="str">
        <f>+[1]Balance!C3</f>
        <v>2023 оны 12-р сарын 31</v>
      </c>
      <c r="D2" s="140"/>
      <c r="E2" s="140"/>
    </row>
    <row r="3" spans="1:5">
      <c r="A3" s="28" t="s">
        <v>202</v>
      </c>
      <c r="B3" s="28"/>
      <c r="C3" s="28"/>
      <c r="D3" s="28"/>
      <c r="E3" s="141" t="s">
        <v>32</v>
      </c>
    </row>
    <row r="4" spans="1:5" ht="26">
      <c r="A4" s="109" t="s">
        <v>33</v>
      </c>
      <c r="B4" s="110" t="s">
        <v>203</v>
      </c>
      <c r="C4" s="111" t="s">
        <v>151</v>
      </c>
      <c r="D4" s="62" t="s">
        <v>150</v>
      </c>
      <c r="E4" s="111" t="s">
        <v>151</v>
      </c>
    </row>
    <row r="5" spans="1:5">
      <c r="A5" s="112">
        <v>1</v>
      </c>
      <c r="B5" s="112" t="s">
        <v>204</v>
      </c>
      <c r="C5" s="113"/>
      <c r="D5" s="64"/>
      <c r="E5" s="113"/>
    </row>
    <row r="6" spans="1:5">
      <c r="A6" s="114">
        <v>1.1000000000000001</v>
      </c>
      <c r="B6" s="114" t="s">
        <v>205</v>
      </c>
      <c r="C6" s="113"/>
      <c r="D6" s="113"/>
      <c r="E6" s="113"/>
    </row>
    <row r="7" spans="1:5">
      <c r="A7" s="115"/>
      <c r="B7" s="116" t="s">
        <v>206</v>
      </c>
      <c r="C7" s="113"/>
      <c r="D7" s="117"/>
      <c r="E7" s="118"/>
    </row>
    <row r="8" spans="1:5">
      <c r="A8" s="115"/>
      <c r="B8" s="114" t="s">
        <v>207</v>
      </c>
      <c r="C8" s="113"/>
      <c r="D8" s="119"/>
      <c r="E8" s="113"/>
    </row>
    <row r="9" spans="1:5">
      <c r="A9" s="115"/>
      <c r="B9" s="114" t="s">
        <v>208</v>
      </c>
      <c r="C9" s="113"/>
      <c r="D9" s="119"/>
      <c r="E9" s="113"/>
    </row>
    <row r="10" spans="1:5">
      <c r="A10" s="115"/>
      <c r="B10" s="114" t="s">
        <v>209</v>
      </c>
      <c r="C10" s="113"/>
      <c r="D10" s="119"/>
      <c r="E10" s="113"/>
    </row>
    <row r="11" spans="1:5">
      <c r="A11" s="115"/>
      <c r="B11" s="114" t="s">
        <v>210</v>
      </c>
      <c r="C11" s="113"/>
      <c r="D11" s="119"/>
      <c r="E11" s="113"/>
    </row>
    <row r="12" spans="1:5">
      <c r="A12" s="115"/>
      <c r="B12" s="114" t="s">
        <v>211</v>
      </c>
      <c r="C12" s="113"/>
      <c r="D12" s="119"/>
      <c r="E12" s="113"/>
    </row>
    <row r="13" spans="1:5">
      <c r="A13" s="114">
        <v>1.2</v>
      </c>
      <c r="B13" s="116" t="s">
        <v>212</v>
      </c>
      <c r="C13" s="113"/>
      <c r="D13" s="119">
        <f>D22</f>
        <v>0</v>
      </c>
      <c r="E13" s="119">
        <f>E22</f>
        <v>0</v>
      </c>
    </row>
    <row r="14" spans="1:5">
      <c r="A14" s="115"/>
      <c r="B14" s="116" t="s">
        <v>213</v>
      </c>
      <c r="C14" s="113"/>
      <c r="D14" s="119"/>
      <c r="E14" s="119">
        <v>0</v>
      </c>
    </row>
    <row r="15" spans="1:5">
      <c r="A15" s="115"/>
      <c r="B15" s="116" t="s">
        <v>214</v>
      </c>
      <c r="C15" s="113"/>
      <c r="D15" s="119"/>
      <c r="E15" s="119">
        <v>0</v>
      </c>
    </row>
    <row r="16" spans="1:5">
      <c r="A16" s="115"/>
      <c r="B16" s="116" t="s">
        <v>215</v>
      </c>
      <c r="C16" s="113"/>
      <c r="D16" s="119"/>
      <c r="E16" s="119"/>
    </row>
    <row r="17" spans="1:5">
      <c r="A17" s="115"/>
      <c r="B17" s="114" t="s">
        <v>216</v>
      </c>
      <c r="C17" s="113"/>
      <c r="D17" s="119"/>
      <c r="E17" s="119"/>
    </row>
    <row r="18" spans="1:5">
      <c r="A18" s="115"/>
      <c r="B18" s="114" t="s">
        <v>217</v>
      </c>
      <c r="C18" s="113"/>
      <c r="D18" s="119"/>
      <c r="E18" s="119">
        <v>0</v>
      </c>
    </row>
    <row r="19" spans="1:5">
      <c r="A19" s="115"/>
      <c r="B19" s="114" t="s">
        <v>218</v>
      </c>
      <c r="C19" s="113"/>
      <c r="D19" s="119"/>
      <c r="E19" s="119"/>
    </row>
    <row r="20" spans="1:5">
      <c r="A20" s="115"/>
      <c r="B20" s="114" t="s">
        <v>219</v>
      </c>
      <c r="C20" s="113"/>
      <c r="D20" s="119"/>
      <c r="E20" s="119">
        <v>0</v>
      </c>
    </row>
    <row r="21" spans="1:5">
      <c r="A21" s="115"/>
      <c r="B21" s="114" t="s">
        <v>220</v>
      </c>
      <c r="C21" s="113"/>
      <c r="D21" s="119"/>
      <c r="E21" s="119"/>
    </row>
    <row r="22" spans="1:5">
      <c r="A22" s="115"/>
      <c r="B22" s="120" t="s">
        <v>221</v>
      </c>
      <c r="C22" s="113"/>
      <c r="D22" s="119"/>
      <c r="E22" s="119">
        <v>0</v>
      </c>
    </row>
    <row r="23" spans="1:5">
      <c r="A23" s="114">
        <v>1.3</v>
      </c>
      <c r="B23" s="112" t="s">
        <v>222</v>
      </c>
      <c r="C23" s="121"/>
      <c r="D23" s="122">
        <f>D7-D22</f>
        <v>0</v>
      </c>
      <c r="E23" s="122">
        <f>E7-E22</f>
        <v>0</v>
      </c>
    </row>
    <row r="24" spans="1:5">
      <c r="A24" s="112">
        <v>2</v>
      </c>
      <c r="B24" s="112" t="s">
        <v>223</v>
      </c>
      <c r="C24" s="121"/>
      <c r="D24" s="122"/>
      <c r="E24" s="122"/>
    </row>
    <row r="25" spans="1:5">
      <c r="A25" s="114">
        <v>2.1</v>
      </c>
      <c r="B25" s="116" t="s">
        <v>205</v>
      </c>
      <c r="C25" s="123"/>
      <c r="D25" s="124"/>
      <c r="E25" s="124">
        <f>SUM(E26:E32)</f>
        <v>0</v>
      </c>
    </row>
    <row r="26" spans="1:5">
      <c r="A26" s="125"/>
      <c r="B26" s="116" t="s">
        <v>224</v>
      </c>
      <c r="C26" s="113"/>
      <c r="D26" s="119"/>
      <c r="E26" s="119"/>
    </row>
    <row r="27" spans="1:5">
      <c r="A27" s="126"/>
      <c r="B27" s="114" t="s">
        <v>225</v>
      </c>
      <c r="C27" s="113"/>
      <c r="D27" s="119"/>
      <c r="E27" s="119"/>
    </row>
    <row r="28" spans="1:5">
      <c r="A28" s="126"/>
      <c r="B28" s="114" t="s">
        <v>226</v>
      </c>
      <c r="C28" s="113"/>
      <c r="D28" s="119"/>
      <c r="E28" s="119"/>
    </row>
    <row r="29" spans="1:5">
      <c r="A29" s="126"/>
      <c r="B29" s="116" t="s">
        <v>227</v>
      </c>
      <c r="C29" s="113"/>
      <c r="D29" s="119"/>
      <c r="E29" s="119"/>
    </row>
    <row r="30" spans="1:5">
      <c r="A30" s="126"/>
      <c r="B30" s="116" t="s">
        <v>228</v>
      </c>
      <c r="C30" s="113"/>
      <c r="D30" s="119"/>
      <c r="E30" s="119"/>
    </row>
    <row r="31" spans="1:5">
      <c r="A31" s="126"/>
      <c r="B31" s="116" t="s">
        <v>229</v>
      </c>
      <c r="C31" s="113"/>
      <c r="D31" s="119"/>
      <c r="E31" s="119"/>
    </row>
    <row r="32" spans="1:5">
      <c r="A32" s="126"/>
      <c r="B32" s="116" t="s">
        <v>230</v>
      </c>
      <c r="C32" s="113"/>
      <c r="D32" s="119"/>
      <c r="E32" s="119"/>
    </row>
    <row r="33" spans="1:5">
      <c r="A33" s="114">
        <v>2.2000000000000002</v>
      </c>
      <c r="B33" s="116" t="s">
        <v>212</v>
      </c>
      <c r="C33" s="123"/>
      <c r="D33" s="124"/>
      <c r="E33" s="124">
        <f>SUM(E34:E38)</f>
        <v>0</v>
      </c>
    </row>
    <row r="34" spans="1:5">
      <c r="A34" s="125"/>
      <c r="B34" s="116" t="s">
        <v>231</v>
      </c>
      <c r="C34" s="113"/>
      <c r="D34" s="119"/>
      <c r="E34" s="119">
        <v>0</v>
      </c>
    </row>
    <row r="35" spans="1:5">
      <c r="A35" s="126"/>
      <c r="B35" s="116" t="s">
        <v>232</v>
      </c>
      <c r="C35" s="113"/>
      <c r="D35" s="119"/>
      <c r="E35" s="119"/>
    </row>
    <row r="36" spans="1:5">
      <c r="A36" s="126"/>
      <c r="B36" s="116" t="s">
        <v>233</v>
      </c>
      <c r="C36" s="113"/>
      <c r="D36" s="119"/>
      <c r="E36" s="119"/>
    </row>
    <row r="37" spans="1:5">
      <c r="A37" s="126"/>
      <c r="B37" s="116" t="s">
        <v>234</v>
      </c>
      <c r="C37" s="113"/>
      <c r="D37" s="119"/>
      <c r="E37" s="119"/>
    </row>
    <row r="38" spans="1:5">
      <c r="A38" s="126"/>
      <c r="B38" s="116" t="s">
        <v>235</v>
      </c>
      <c r="C38" s="113"/>
      <c r="D38" s="119"/>
      <c r="E38" s="119"/>
    </row>
    <row r="39" spans="1:5">
      <c r="A39" s="114">
        <v>2.2999999999999998</v>
      </c>
      <c r="B39" s="112" t="s">
        <v>236</v>
      </c>
      <c r="C39" s="121"/>
      <c r="D39" s="122"/>
      <c r="E39" s="122">
        <f>E25-E33</f>
        <v>0</v>
      </c>
    </row>
    <row r="40" spans="1:5">
      <c r="A40" s="112">
        <v>3</v>
      </c>
      <c r="B40" s="112" t="s">
        <v>237</v>
      </c>
      <c r="C40" s="113"/>
      <c r="D40" s="119"/>
      <c r="E40" s="119"/>
    </row>
    <row r="41" spans="1:5">
      <c r="A41" s="114">
        <v>3.1</v>
      </c>
      <c r="B41" s="116" t="s">
        <v>205</v>
      </c>
      <c r="C41" s="113"/>
      <c r="D41" s="119"/>
      <c r="E41" s="119">
        <f>SUM(E42:E44)</f>
        <v>0</v>
      </c>
    </row>
    <row r="42" spans="1:5">
      <c r="A42" s="125"/>
      <c r="B42" s="116" t="s">
        <v>238</v>
      </c>
      <c r="C42" s="113"/>
      <c r="D42" s="117"/>
      <c r="E42" s="127"/>
    </row>
    <row r="43" spans="1:5">
      <c r="A43" s="126"/>
      <c r="B43" s="116" t="s">
        <v>239</v>
      </c>
      <c r="C43" s="113"/>
      <c r="D43" s="119"/>
      <c r="E43" s="119">
        <v>0</v>
      </c>
    </row>
    <row r="44" spans="1:5">
      <c r="A44" s="126"/>
      <c r="B44" s="114" t="s">
        <v>240</v>
      </c>
      <c r="C44" s="113"/>
      <c r="D44" s="119"/>
      <c r="E44" s="119"/>
    </row>
    <row r="45" spans="1:5">
      <c r="A45" s="114">
        <v>3.2</v>
      </c>
      <c r="B45" s="114" t="s">
        <v>212</v>
      </c>
      <c r="C45" s="113"/>
      <c r="D45" s="119"/>
      <c r="E45" s="119">
        <f>SUM(E46:E49)</f>
        <v>0</v>
      </c>
    </row>
    <row r="46" spans="1:5">
      <c r="A46" s="125"/>
      <c r="B46" s="114" t="s">
        <v>241</v>
      </c>
      <c r="C46" s="113"/>
      <c r="D46" s="119"/>
      <c r="E46" s="119">
        <v>0</v>
      </c>
    </row>
    <row r="47" spans="1:5">
      <c r="A47" s="126"/>
      <c r="B47" s="114" t="s">
        <v>242</v>
      </c>
      <c r="C47" s="113"/>
      <c r="D47" s="119"/>
      <c r="E47" s="119"/>
    </row>
    <row r="48" spans="1:5">
      <c r="A48" s="126"/>
      <c r="B48" s="114" t="s">
        <v>243</v>
      </c>
      <c r="C48" s="113"/>
      <c r="D48" s="119"/>
      <c r="E48" s="119"/>
    </row>
    <row r="49" spans="1:5">
      <c r="A49" s="126"/>
      <c r="B49" s="114" t="s">
        <v>244</v>
      </c>
      <c r="C49" s="113"/>
      <c r="D49" s="119"/>
      <c r="E49" s="119"/>
    </row>
    <row r="50" spans="1:5">
      <c r="A50" s="112">
        <v>3.3</v>
      </c>
      <c r="B50" s="112" t="s">
        <v>245</v>
      </c>
      <c r="C50" s="121"/>
      <c r="D50" s="122"/>
      <c r="E50" s="122">
        <f>E41-E45</f>
        <v>0</v>
      </c>
    </row>
    <row r="51" spans="1:5">
      <c r="A51" s="128">
        <v>4</v>
      </c>
      <c r="B51" s="128" t="s">
        <v>246</v>
      </c>
      <c r="C51" s="129"/>
      <c r="D51" s="130">
        <f>D23</f>
        <v>0</v>
      </c>
      <c r="E51" s="130">
        <f>E23+E39+E50</f>
        <v>0</v>
      </c>
    </row>
    <row r="52" spans="1:5">
      <c r="A52" s="112">
        <v>5</v>
      </c>
      <c r="B52" s="112" t="s">
        <v>247</v>
      </c>
      <c r="C52" s="113"/>
      <c r="D52" s="119">
        <v>25920</v>
      </c>
      <c r="E52" s="119">
        <f>[1]Balance!C9</f>
        <v>25920</v>
      </c>
    </row>
    <row r="53" spans="1:5">
      <c r="A53" s="112">
        <v>6</v>
      </c>
      <c r="B53" s="112" t="s">
        <v>248</v>
      </c>
      <c r="C53" s="113"/>
      <c r="D53" s="119">
        <v>25920</v>
      </c>
      <c r="E53" s="119">
        <f>[1]Balance!D9</f>
        <v>25920</v>
      </c>
    </row>
    <row r="54" spans="1:5">
      <c r="A54" s="131"/>
      <c r="B54" s="131"/>
      <c r="C54" s="132"/>
      <c r="D54" s="117"/>
      <c r="E54" s="117">
        <f>E53-E52-E51</f>
        <v>0</v>
      </c>
    </row>
    <row r="55" spans="1:5">
      <c r="A55" s="131"/>
      <c r="B55" s="131"/>
      <c r="C55" s="132"/>
      <c r="D55" s="132"/>
      <c r="E55" s="117"/>
    </row>
    <row r="56" spans="1:5">
      <c r="A56" s="133" t="s">
        <v>249</v>
      </c>
      <c r="B56" s="134"/>
      <c r="C56" s="134"/>
      <c r="D56" s="134"/>
      <c r="E56" s="135">
        <v>0</v>
      </c>
    </row>
    <row r="57" spans="1:5">
      <c r="A57" s="1" t="s">
        <v>182</v>
      </c>
      <c r="B57" s="28" t="s">
        <v>250</v>
      </c>
      <c r="C57" s="28"/>
      <c r="D57" s="28"/>
      <c r="E57" s="108"/>
    </row>
    <row r="58" spans="1:5">
      <c r="A58" s="1"/>
      <c r="B58" s="28"/>
      <c r="C58" s="28"/>
      <c r="D58" s="28"/>
      <c r="E58" s="108"/>
    </row>
    <row r="59" spans="1:5">
      <c r="A59" s="1"/>
      <c r="B59" s="1" t="s">
        <v>251</v>
      </c>
      <c r="C59"/>
      <c r="D59"/>
      <c r="E59" s="108"/>
    </row>
  </sheetData>
  <mergeCells count="5">
    <mergeCell ref="A1:E1"/>
    <mergeCell ref="C2:E2"/>
    <mergeCell ref="D4:D5"/>
    <mergeCell ref="A7:A12"/>
    <mergeCell ref="A14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тайлангийн нүүр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2023-08-07T08:16:54Z</cp:lastPrinted>
  <dcterms:created xsi:type="dcterms:W3CDTF">2023-08-07T08:03:45Z</dcterms:created>
  <dcterms:modified xsi:type="dcterms:W3CDTF">2023-08-07T08:20:37Z</dcterms:modified>
</cp:coreProperties>
</file>