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04" tabRatio="681" activeTab="4"/>
  </bookViews>
  <sheets>
    <sheet name="nuur" sheetId="1" r:id="rId1"/>
    <sheet name="nuur2" sheetId="2" r:id="rId2"/>
    <sheet name="balance" sheetId="3" r:id="rId3"/>
    <sheet name="OUD" sheetId="4" r:id="rId4"/>
    <sheet name="Umch" sheetId="5" r:id="rId5"/>
    <sheet name="MGT" sheetId="6" r:id="rId6"/>
    <sheet name="GB" sheetId="7" r:id="rId7"/>
    <sheet name="AANOAT" sheetId="8" r:id="rId8"/>
    <sheet name="zuruu" sheetId="9" r:id="rId9"/>
    <sheet name="9" sheetId="10" r:id="rId10"/>
    <sheet name="10" sheetId="11" r:id="rId11"/>
    <sheet name="1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s>
  <externalReferences>
    <externalReference r:id="rId25"/>
    <externalReference r:id="rId26"/>
  </externalReferences>
  <definedNames>
    <definedName name="_xlfn.SINGLE" hidden="1">#NAME?</definedName>
    <definedName name="button15">#REF!</definedName>
  </definedNames>
  <calcPr fullCalcOnLoad="1"/>
</workbook>
</file>

<file path=xl/sharedStrings.xml><?xml version="1.0" encoding="utf-8"?>
<sst xmlns="http://schemas.openxmlformats.org/spreadsheetml/2006/main" count="3014" uniqueCount="1892">
  <si>
    <t>"АЛТАЙН ЗАМ" ХК</t>
  </si>
  <si>
    <t>/төгрөгөөр/</t>
  </si>
  <si>
    <t>Мөрийн дугаар</t>
  </si>
  <si>
    <t>1</t>
  </si>
  <si>
    <t>1.1</t>
  </si>
  <si>
    <t>1.1.1</t>
  </si>
  <si>
    <t>1.1.2</t>
  </si>
  <si>
    <t>1.1.3</t>
  </si>
  <si>
    <t>1.1.4</t>
  </si>
  <si>
    <t>1.1.5</t>
  </si>
  <si>
    <t>1.1.6</t>
  </si>
  <si>
    <t>1.1.7</t>
  </si>
  <si>
    <t>1.1.8</t>
  </si>
  <si>
    <t>1.1.9</t>
  </si>
  <si>
    <t>1.1.10</t>
  </si>
  <si>
    <t>1.1.11</t>
  </si>
  <si>
    <t>1.2</t>
  </si>
  <si>
    <t>1.2.1</t>
  </si>
  <si>
    <t>1.2.2</t>
  </si>
  <si>
    <t>1.2.3</t>
  </si>
  <si>
    <t>1.2.4</t>
  </si>
  <si>
    <t>1.2.5</t>
  </si>
  <si>
    <t>1.2.6</t>
  </si>
  <si>
    <t>1.2.7</t>
  </si>
  <si>
    <t>1.2.8</t>
  </si>
  <si>
    <t>1.2.9</t>
  </si>
  <si>
    <t>1.2.10</t>
  </si>
  <si>
    <t>1.3</t>
  </si>
  <si>
    <t>2</t>
  </si>
  <si>
    <t>2.1</t>
  </si>
  <si>
    <t>2.1.1</t>
  </si>
  <si>
    <t>2.1.1.1</t>
  </si>
  <si>
    <t>2.1.1.2</t>
  </si>
  <si>
    <t>2.1.1.3</t>
  </si>
  <si>
    <t>2.1.1.4</t>
  </si>
  <si>
    <t>2.1.1.5</t>
  </si>
  <si>
    <t>2.1.1.6</t>
  </si>
  <si>
    <t>2.1.1.7</t>
  </si>
  <si>
    <t>2.1.1.8</t>
  </si>
  <si>
    <t>2.1.1.9</t>
  </si>
  <si>
    <t>2.1.1.10</t>
  </si>
  <si>
    <t>2.1.1.11</t>
  </si>
  <si>
    <t>2.1.1.12</t>
  </si>
  <si>
    <t>2.1.1.13</t>
  </si>
  <si>
    <t>2.1.2</t>
  </si>
  <si>
    <t>2.1.2.1</t>
  </si>
  <si>
    <t>2.1.2.2</t>
  </si>
  <si>
    <t>2.1.2.3</t>
  </si>
  <si>
    <t>2.1.2.4</t>
  </si>
  <si>
    <t>2.1.2.5</t>
  </si>
  <si>
    <t>2.1.2.6</t>
  </si>
  <si>
    <t>2.2</t>
  </si>
  <si>
    <t>2.3</t>
  </si>
  <si>
    <t>2.3.1</t>
  </si>
  <si>
    <t>2.3.2</t>
  </si>
  <si>
    <t>2.3.3</t>
  </si>
  <si>
    <t>2.3.4</t>
  </si>
  <si>
    <t>2.3.5</t>
  </si>
  <si>
    <t>2.3.6</t>
  </si>
  <si>
    <t>2.3.7</t>
  </si>
  <si>
    <t>2.3.8</t>
  </si>
  <si>
    <t>2.3.9</t>
  </si>
  <si>
    <t>2.3.10</t>
  </si>
  <si>
    <t>2.3.11</t>
  </si>
  <si>
    <t>2.4</t>
  </si>
  <si>
    <t>ГҮЙЦЭТГЭХ ЗАХИРАЛ</t>
  </si>
  <si>
    <t>ЕРӨНХИЙ НЯ-БО</t>
  </si>
  <si>
    <t>Хэвлэсэн:</t>
  </si>
  <si>
    <t>Санхүү байдлын тайлан</t>
  </si>
  <si>
    <t>Балансын зүйл</t>
  </si>
  <si>
    <t xml:space="preserve"> ХӨРӨНГӨ</t>
  </si>
  <si>
    <t xml:space="preserve">   Эргэлтийн хөрөнгө</t>
  </si>
  <si>
    <t xml:space="preserve">     Мөнгө түүнтэй адилтгах хөрөнгө</t>
  </si>
  <si>
    <t xml:space="preserve">     Дансны авлага</t>
  </si>
  <si>
    <t xml:space="preserve">     Татвар, НДШ-ийн авлага</t>
  </si>
  <si>
    <t xml:space="preserve">     Бусад авлага</t>
  </si>
  <si>
    <t xml:space="preserve">     Бусад санхүүгийн хөрөнгө</t>
  </si>
  <si>
    <t xml:space="preserve">     Бараа материал</t>
  </si>
  <si>
    <t xml:space="preserve">     Урьдчилж төлсөн зардал тооцоо</t>
  </si>
  <si>
    <t xml:space="preserve">     Бусад эргэлтийн хөрөнгө</t>
  </si>
  <si>
    <t xml:space="preserve">     Борлуулах зорилгоор эзэмшиж буй эргэлтийн бус хөрөнгө (борлуулах бүлэг хөрөнгө)</t>
  </si>
  <si>
    <t xml:space="preserve">     ...</t>
  </si>
  <si>
    <t xml:space="preserve">   Эргэлтийн хөрөнгийн дүн</t>
  </si>
  <si>
    <t xml:space="preserve">   Эргэлтийн бус хөрөнгө</t>
  </si>
  <si>
    <t xml:space="preserve">     Үндсэн хөрөнгө</t>
  </si>
  <si>
    <t xml:space="preserve">     Биет бус хөрөнгө</t>
  </si>
  <si>
    <t xml:space="preserve">     Биологийн хөрөнгө</t>
  </si>
  <si>
    <t xml:space="preserve">     Урт хугацаат хөрөнгө оруулалт</t>
  </si>
  <si>
    <t xml:space="preserve">     Хайгуул ба үнэлгээний хөрөнгө</t>
  </si>
  <si>
    <t xml:space="preserve">     Хойшлогдсон татварын хөрөнгө</t>
  </si>
  <si>
    <t xml:space="preserve">     Хөрөнгө орлуулалтын зориулалттай үл хөдлөх хөрөнгө</t>
  </si>
  <si>
    <t xml:space="preserve">     Бусад эргэлтийн бус хөрөнгө</t>
  </si>
  <si>
    <t xml:space="preserve">   Эргэлтийн бус хөрөнгийн дүн</t>
  </si>
  <si>
    <t xml:space="preserve"> НИЙТ ХӨРӨНГИЙН ДҮН</t>
  </si>
  <si>
    <t xml:space="preserve"> ӨР ТӨЛБӨР БА ЭЗДИЙН ӨМЧ</t>
  </si>
  <si>
    <t xml:space="preserve">   ӨР ТӨЛБӨР</t>
  </si>
  <si>
    <t xml:space="preserve">   Богино хугацаат өр төлбөр</t>
  </si>
  <si>
    <t xml:space="preserve">      Дансны өглөг</t>
  </si>
  <si>
    <t xml:space="preserve">      Цалингийн өглөг</t>
  </si>
  <si>
    <t xml:space="preserve">      Татварын өр</t>
  </si>
  <si>
    <t xml:space="preserve">      НДШ-ийн өглөг</t>
  </si>
  <si>
    <t xml:space="preserve">      Богино хугацаат зээл</t>
  </si>
  <si>
    <t xml:space="preserve">      Хүүний өглөг</t>
  </si>
  <si>
    <t xml:space="preserve">      Ногдол ашгийн өглөг</t>
  </si>
  <si>
    <t xml:space="preserve">      Урьдчилж орсон орлого</t>
  </si>
  <si>
    <t xml:space="preserve">      Нөөц / өр төлбөр /</t>
  </si>
  <si>
    <t xml:space="preserve">      Бусад богино хугацаат өр төлбөр</t>
  </si>
  <si>
    <t xml:space="preserve">      Борлуулах зорилгоор эзэмшиж буй эргэлтийн бус хөрөнгө ( борлуулах бүлэг хөрөнгө )- нд хамаарах өр төлбөр</t>
  </si>
  <si>
    <t xml:space="preserve">      ...</t>
  </si>
  <si>
    <t xml:space="preserve">   Богино хугацаат өр төлбөрийн дүн</t>
  </si>
  <si>
    <t xml:space="preserve">   Урт хугацаат өр төлбөр</t>
  </si>
  <si>
    <t xml:space="preserve">      Урт хугацаат  зээл</t>
  </si>
  <si>
    <t xml:space="preserve">      Нөөц / өр төлбөр/</t>
  </si>
  <si>
    <t xml:space="preserve">      Хойшлогдсон татварын өр</t>
  </si>
  <si>
    <t xml:space="preserve">      Бусад урт хугацаат өр төлбөр</t>
  </si>
  <si>
    <t xml:space="preserve">   Урт хугацаат өр төлбөрийн дүн</t>
  </si>
  <si>
    <t xml:space="preserve">   Өр төлбөрийн нийт дүн</t>
  </si>
  <si>
    <t xml:space="preserve">   Эздийн өмч</t>
  </si>
  <si>
    <t xml:space="preserve">      Төрийн өмч</t>
  </si>
  <si>
    <t xml:space="preserve">      Хувийн өмч</t>
  </si>
  <si>
    <t xml:space="preserve">      Хувьцаат өр төлбөр</t>
  </si>
  <si>
    <t xml:space="preserve">      Халаасны хувьцаа</t>
  </si>
  <si>
    <t xml:space="preserve">      Нэмж төлөгдсөн капитал</t>
  </si>
  <si>
    <t xml:space="preserve">      Хөрөнгийн дахин үнэлгээний нэмэгдэл</t>
  </si>
  <si>
    <t xml:space="preserve">      Гадаад валютын хөрвүүлэлтийн нөөц</t>
  </si>
  <si>
    <t xml:space="preserve">      Эздийн өмчийн бусад хэсэг</t>
  </si>
  <si>
    <t xml:space="preserve">      Хуримтлагдсан ашиг</t>
  </si>
  <si>
    <t xml:space="preserve">   Эздийн өмчийн дүн</t>
  </si>
  <si>
    <t>Тайлант үе:</t>
  </si>
  <si>
    <t>................................................</t>
  </si>
  <si>
    <t>2021/01/01 - 2021/12/31</t>
  </si>
  <si>
    <t>Эхний үлдэгдэл</t>
  </si>
  <si>
    <t>ЭНХБАТ.Б</t>
  </si>
  <si>
    <t>ӨЛЗИЙХУТАГ.Э</t>
  </si>
  <si>
    <t>Хуудас:</t>
  </si>
  <si>
    <t>Эцсийн үлдэгдэл</t>
  </si>
  <si>
    <t>1/1</t>
  </si>
  <si>
    <t xml:space="preserve">  Нэгж хувьцаанд ноогдох суурь ашиг ( алдагдал )</t>
  </si>
  <si>
    <t>25</t>
  </si>
  <si>
    <t xml:space="preserve">  Орлогын нийт дүн</t>
  </si>
  <si>
    <t>24</t>
  </si>
  <si>
    <t xml:space="preserve">  Бусад олз ( гарз )</t>
  </si>
  <si>
    <t>23.3</t>
  </si>
  <si>
    <t xml:space="preserve">  Гадаад валютын хөрвүүлэлтийн зөрүү</t>
  </si>
  <si>
    <t>23.2</t>
  </si>
  <si>
    <t xml:space="preserve">  Хөрөнгийн дахин үнэлгээний нэмэгдэлийн зөрүү</t>
  </si>
  <si>
    <t>23.1</t>
  </si>
  <si>
    <t xml:space="preserve">  Бусад дэлгэрэнгүй орлого</t>
  </si>
  <si>
    <t>23</t>
  </si>
  <si>
    <t xml:space="preserve">  Тайлант үеийн цэвэр ашиг ( алдагдал )</t>
  </si>
  <si>
    <t>22</t>
  </si>
  <si>
    <t xml:space="preserve">  Зогсоосон үйл ажиллагааны татварын дараах ашиг ( алдагдал )</t>
  </si>
  <si>
    <t>21</t>
  </si>
  <si>
    <t xml:space="preserve">  Татварын дараах ашиг ( алдагдал )</t>
  </si>
  <si>
    <t>20</t>
  </si>
  <si>
    <t xml:space="preserve">  Орлогын татварын зардал</t>
  </si>
  <si>
    <t>19</t>
  </si>
  <si>
    <t xml:space="preserve">  Татвар төлөхийн өмнөх ашиг ( алдагдал )</t>
  </si>
  <si>
    <t>18</t>
  </si>
  <si>
    <t xml:space="preserve">  Бусад ашиг ( алдагдал )</t>
  </si>
  <si>
    <t>17</t>
  </si>
  <si>
    <t xml:space="preserve">  Хөрөнгө орлуулалт борлуулсанаас үүссэн олз ( гарз )</t>
  </si>
  <si>
    <t>16</t>
  </si>
  <si>
    <t xml:space="preserve">  Биет бус хөрөнгө данснаас хассаны олз ( гарз )</t>
  </si>
  <si>
    <t>15</t>
  </si>
  <si>
    <t xml:space="preserve">  Үндсэн хөрөнгө данснаас хассаны олз ( гарз )</t>
  </si>
  <si>
    <t>14</t>
  </si>
  <si>
    <t xml:space="preserve">  Гадаад валютын ханшийн зөрүүний олз ( гарз )</t>
  </si>
  <si>
    <t>13</t>
  </si>
  <si>
    <t xml:space="preserve">  Бусад зардал</t>
  </si>
  <si>
    <t>12</t>
  </si>
  <si>
    <t xml:space="preserve">  Санхүүгийн зардал</t>
  </si>
  <si>
    <t>11</t>
  </si>
  <si>
    <t xml:space="preserve">  Ерөнхий ба удирдлагын зардал</t>
  </si>
  <si>
    <t>10</t>
  </si>
  <si>
    <t xml:space="preserve">  Борлуулалт, маркетингийн зардал</t>
  </si>
  <si>
    <t>9</t>
  </si>
  <si>
    <t xml:space="preserve">  Бусад орлого</t>
  </si>
  <si>
    <t>8</t>
  </si>
  <si>
    <t xml:space="preserve">  Эрхийн шимтгэлийн орлого</t>
  </si>
  <si>
    <t>7</t>
  </si>
  <si>
    <t xml:space="preserve">  Ногдол ашгийн орлого</t>
  </si>
  <si>
    <t>6</t>
  </si>
  <si>
    <t xml:space="preserve">  Хүүгийн орлого</t>
  </si>
  <si>
    <t>5</t>
  </si>
  <si>
    <t xml:space="preserve">  Түрээсийн орлого</t>
  </si>
  <si>
    <t>4</t>
  </si>
  <si>
    <t xml:space="preserve">  Нийт ашиг ( алдагдал )</t>
  </si>
  <si>
    <t>3</t>
  </si>
  <si>
    <t xml:space="preserve">  Борлуулалтын өртөг</t>
  </si>
  <si>
    <t xml:space="preserve">  Борлуулалтын орлого ( цэвэр )</t>
  </si>
  <si>
    <t>Өмнөх оны дүн</t>
  </si>
  <si>
    <t>Үзүүлэлт</t>
  </si>
  <si>
    <t>Орлогын дэлгэрэнгүй тайлан</t>
  </si>
  <si>
    <t>Сангийн сайдын 2012 оны</t>
  </si>
  <si>
    <t xml:space="preserve">77 тоот тушаалын </t>
  </si>
  <si>
    <t>3 дугаар хавсралт</t>
  </si>
  <si>
    <t>Регистрийн дугаар:</t>
  </si>
  <si>
    <t>Хаяг:</t>
  </si>
  <si>
    <t>Шуудангийн хаяг:</t>
  </si>
  <si>
    <t>Утас:</t>
  </si>
  <si>
    <t>99110374</t>
  </si>
  <si>
    <t>Факс:</t>
  </si>
  <si>
    <t>Өмчийн хэлбэр:</t>
  </si>
  <si>
    <r>
      <t>Төрийн</t>
    </r>
    <r>
      <rPr>
        <b/>
        <sz val="12"/>
        <rFont val="Arial"/>
        <family val="2"/>
      </rPr>
      <t xml:space="preserve">   </t>
    </r>
    <r>
      <rPr>
        <sz val="12"/>
        <rFont val="Arial"/>
        <family val="2"/>
      </rPr>
      <t>хувь</t>
    </r>
  </si>
  <si>
    <r>
      <t xml:space="preserve">Хувийн    100 </t>
    </r>
    <r>
      <rPr>
        <b/>
        <sz val="12"/>
        <rFont val="Arial"/>
        <family val="2"/>
      </rPr>
      <t xml:space="preserve"> </t>
    </r>
    <r>
      <rPr>
        <sz val="12"/>
        <rFont val="Arial"/>
        <family val="2"/>
      </rPr>
      <t>хувь</t>
    </r>
  </si>
  <si>
    <t>"  АЛТАЙН ЗАМ " ХК-ИЙН</t>
  </si>
  <si>
    <t>САНХҮҮГИЙН ТАЙЛАН</t>
  </si>
  <si>
    <t>Хянаж хүлээн авсан байгууллагын нэр</t>
  </si>
  <si>
    <t>Сар, өдөр</t>
  </si>
  <si>
    <t>Гарын үсэг</t>
  </si>
  <si>
    <t>"АЛТАЙН ЗМ" ХК-ИЙН</t>
  </si>
  <si>
    <t>бодит байдлын тухай мэдэгдэл</t>
  </si>
  <si>
    <t xml:space="preserve">          Захирал ………………………………………. /                                  /</t>
  </si>
  <si>
    <t xml:space="preserve">          Ерөнхий нягтлан бодогч …....…………….… /                                /</t>
  </si>
  <si>
    <t>2021 ОНЫ IV УЛИРЛЫН</t>
  </si>
  <si>
    <t>2021 оны 4-р улирлын санхүүгийн тайлангийн</t>
  </si>
  <si>
    <t>2021 оны 12-р сарын 31-ны өдөр</t>
  </si>
  <si>
    <r>
      <t xml:space="preserve">Захирал Б.Энхбат, ерөнхий нягтлан бодогч Э.Өлзийхутаг бид манай аж ахуйн нэгжийн </t>
    </r>
    <r>
      <rPr>
        <b/>
        <sz val="12"/>
        <rFont val="Times New Roman"/>
        <family val="1"/>
      </rPr>
      <t>2021</t>
    </r>
    <r>
      <rPr>
        <sz val="12"/>
        <rFont val="Times New Roman"/>
        <family val="1"/>
      </rPr>
      <t xml:space="preserve"> оны 12-р сарын </t>
    </r>
    <r>
      <rPr>
        <b/>
        <sz val="12"/>
        <rFont val="Times New Roman"/>
        <family val="1"/>
      </rPr>
      <t>31</t>
    </r>
    <r>
      <rPr>
        <sz val="12"/>
        <rFont val="Times New Roman"/>
        <family val="1"/>
      </rPr>
      <t>-ний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бүрэн тусгасан болохыг баталж байна. Үүнд:
1. Бүх ажил гүйлгээ бодитоор гарсан бөгөөд холбогдох анхан шатны баримтыг үндэслэн нягтлан бодох бүртгэл, санхүүгийн тайланд үнэн зөв тусгасан;
2. Санхүүгийн тайланд тусгагдсан бүх тооцоолол үнэн зөв хийгдсэн;
3. Аж ахуйн нэгжийн үйл ажиллагааны эдийн засаг, санхүүгийн бүхий л үйл явцыг иж бүрэн хамарсан;
4. Тайлант үеийн үр дүнд өмнөх оны ажил гүйлгээнээс шилжин тусгагдаагүй, мөн тайлант оны ажил гүйлгээнээс орхигдсон зүйл байхгүй;
5. Бүх хөрөнгө, авлага, өр төлбөр, орлого, зардлыг Санхүүгийн тайлагналын олон улсын стандартын дагуу үнэн зөв тусгасан;
6. Энэ тайланд тусгагдсан бүхий л зүйл манай байгууллагын албан ёсны өмчлөлд байдаг бөгөөд орхигдсон зүйл үгүй болно</t>
    </r>
  </si>
  <si>
    <t>Хэвлэсэн огноо:</t>
  </si>
  <si>
    <t>Шалгасан нягтлан бодогч: .................................................... /                                           /</t>
  </si>
  <si>
    <t>НИЙТ ДҮН:</t>
  </si>
  <si>
    <t xml:space="preserve">Бүлгийн дүн : </t>
  </si>
  <si>
    <t>MNT</t>
  </si>
  <si>
    <t>3109-04-40-00-00-000-00-07</t>
  </si>
  <si>
    <t>Бусад татварын өглөг /ТТАМАТ/</t>
  </si>
  <si>
    <t>3109-04-40-00-00-000-00-06</t>
  </si>
  <si>
    <t>Агаарын бохирдолын татвар</t>
  </si>
  <si>
    <t>3109-04-40-00-00-000-00-04</t>
  </si>
  <si>
    <t>Үл хөдлөх хөрөнгийн татварын өглөг</t>
  </si>
  <si>
    <t>3109-04-40-00-00-000-00-03</t>
  </si>
  <si>
    <t>АТБӨЯХАТ-н өглөг</t>
  </si>
  <si>
    <t>3109-04-40-00-00-000-00-02</t>
  </si>
  <si>
    <t>ХХОАТ-н өглөг</t>
  </si>
  <si>
    <t>3109-04-40-00-00-000-00-01</t>
  </si>
  <si>
    <t>Орлогын татварын өглөг</t>
  </si>
  <si>
    <t>3109-04-40-00-00-000-00-00</t>
  </si>
  <si>
    <t>НӨАТ-н өр</t>
  </si>
  <si>
    <t>Татварын өглөг</t>
  </si>
  <si>
    <t>3106-04-40-00-00-000-00-02</t>
  </si>
  <si>
    <t>ЭМД-ийн шимтгэлийн өглөг</t>
  </si>
  <si>
    <t>3106-04-40-00-00-000-00-01</t>
  </si>
  <si>
    <t>НД-ийн шимтгэлийн өглөг</t>
  </si>
  <si>
    <t>Кредит</t>
  </si>
  <si>
    <t>Дебет</t>
  </si>
  <si>
    <t>төрөл</t>
  </si>
  <si>
    <t>дугаар</t>
  </si>
  <si>
    <t>Гүйлгээ</t>
  </si>
  <si>
    <t>Валютын</t>
  </si>
  <si>
    <t xml:space="preserve">Дансны </t>
  </si>
  <si>
    <t>Дансны зориулалт</t>
  </si>
  <si>
    <t>Гүйлгээ баланс</t>
  </si>
  <si>
    <t>Тайлант жилийн дүн</t>
  </si>
  <si>
    <t>......................................................</t>
  </si>
  <si>
    <t>2021 оны 12-р сарын 31-ээрх үлдэгдэл</t>
  </si>
  <si>
    <t>Дахин үнэлгээний нэмэгдлийн хэрэгжсэн дүн</t>
  </si>
  <si>
    <t>Тайлант үеийн цэвэр ашиг ( алдагдал )</t>
  </si>
  <si>
    <t>Зарласан ногдол ашиг</t>
  </si>
  <si>
    <t>Өмчид гаргасан өөрчлөлт</t>
  </si>
  <si>
    <t>Бусад дэлгэрэнгүй орлого</t>
  </si>
  <si>
    <t>Залруулсан үлдэгдэл</t>
  </si>
  <si>
    <t>Нягтлан бодох бүртгэлийн бодлогын өөрчлөлтийн нөлөө, алдааны залруулга</t>
  </si>
  <si>
    <t>2020 оны 12-р сарын 31-ээрх үлдэгдэл</t>
  </si>
  <si>
    <t>2019 оны 12-р сарын 31-ээрх үлдэгдэл</t>
  </si>
  <si>
    <t>Нийт дүн</t>
  </si>
  <si>
    <t>Хуримтлагдсан ашиг</t>
  </si>
  <si>
    <t>Эздийн өмчийн бусад хэсэг</t>
  </si>
  <si>
    <t>Гадаад валютын хөрвүүлэлтийн нөөц</t>
  </si>
  <si>
    <t>Хөрөнгийн дахин үнэлгээний нэмэгдэл</t>
  </si>
  <si>
    <t>Нэмж төлөгдсөн капитал</t>
  </si>
  <si>
    <t>Халаасны хувьцаа</t>
  </si>
  <si>
    <t>Өмч</t>
  </si>
  <si>
    <t>Өмчийн өөрчлөлтийн тайлан</t>
  </si>
  <si>
    <t>9201-04-40-00-00-000-00-00</t>
  </si>
  <si>
    <t>Орлого зарлагын нэгдсэн данс</t>
  </si>
  <si>
    <t>9101-04-40-00-00-000-00-00</t>
  </si>
  <si>
    <t>Орлогын татварын зардал</t>
  </si>
  <si>
    <t>8809-04-40-00-00-0000-00-00</t>
  </si>
  <si>
    <t>Үйл ажиллагааны бус бусад орлого</t>
  </si>
  <si>
    <t>Бусад орлого</t>
  </si>
  <si>
    <t>8804-04-40-00-00-0000-00-00</t>
  </si>
  <si>
    <t>Үндсэн хөрөнгө данснаас хассаны олз</t>
  </si>
  <si>
    <t>Үндсэн хөрөнгө данснаас хассан, худалдсаны ашиг</t>
  </si>
  <si>
    <t>8803-04-40-00-00-000-00-00</t>
  </si>
  <si>
    <t>Валютын ханшийн зөрүүнээс олсон олз</t>
  </si>
  <si>
    <t>Валютын ханшын зөрүүнээс олсон олз</t>
  </si>
  <si>
    <t>8801-04-40-00-00-0000-00-00</t>
  </si>
  <si>
    <t>Хүүгийн орлого</t>
  </si>
  <si>
    <t>Хүү, торгууль бусад орлого</t>
  </si>
  <si>
    <t>8709-04-40-00-00-0000-00-00</t>
  </si>
  <si>
    <t>Бусад зардал</t>
  </si>
  <si>
    <t>Бусад зарлага</t>
  </si>
  <si>
    <t>8705-04-40-00-00-0000-00-00</t>
  </si>
  <si>
    <t>Валютын ханшны зөрүүний гарз</t>
  </si>
  <si>
    <t>Валютын ханшын зөрүүнээс алдсан гарз</t>
  </si>
  <si>
    <t>8704-04-40-00-00-0000-00-00</t>
  </si>
  <si>
    <t>Үндсэн хөрөнгө данснаас хассаны гарз</t>
  </si>
  <si>
    <t>Үндсэн хөрөнгө худалдсаны, данснаас хассаны алдагдал</t>
  </si>
  <si>
    <t>8701-04-40-00-00-0000-00-00</t>
  </si>
  <si>
    <t>Хүү торгууль хөнгөлөлтийн зардал</t>
  </si>
  <si>
    <t>Хүү, торгууль бусад зарлага</t>
  </si>
  <si>
    <t>8505-04-40-00-00-000-00-00</t>
  </si>
  <si>
    <t>Ханшийн тэгштгэлийн ашиг</t>
  </si>
  <si>
    <t>Ханшийн тэгшитгэлийн ашиг</t>
  </si>
  <si>
    <t>8405-04-40-00-00-000-00-00</t>
  </si>
  <si>
    <t>Ханшны тэгштгэлийн алдагдал</t>
  </si>
  <si>
    <t>Ханшийн тэгшитгэлийн алдагдал</t>
  </si>
  <si>
    <t>7033-04-40-00-00-000-44-70</t>
  </si>
  <si>
    <t>Сэлбэгийн зардал /50-50УБЛ/</t>
  </si>
  <si>
    <t>7033-04-40-00-00-000-44-11</t>
  </si>
  <si>
    <t>Сэлбэгийн зардал /00-11УБГ, 01-14УНБ/</t>
  </si>
  <si>
    <t>Сэлбэгийн зардал</t>
  </si>
  <si>
    <t>7031-04-40-00-00-0000-31-00</t>
  </si>
  <si>
    <t>Төсөвт төлсөн үл хөдлөх хөрөнгийн албан татвар</t>
  </si>
  <si>
    <t>Татварын зардал</t>
  </si>
  <si>
    <t>7028-04-40-00-00-000-28-01</t>
  </si>
  <si>
    <t>7028-04-40-00-00-0000-28-00</t>
  </si>
  <si>
    <t>Төсөвт төлсөн АТБӨЯТХ-ийн татвар</t>
  </si>
  <si>
    <t>7027-04-40-00-00-0000-27-00</t>
  </si>
  <si>
    <t>Бусдаар гүйцэтгүүлсэн ажил, үйлчилгээний хөлс</t>
  </si>
  <si>
    <t>7023-04-40-00-00-0000-23-00</t>
  </si>
  <si>
    <t>Даатгалын төлбөрийн зардал</t>
  </si>
  <si>
    <t>7022-04-40-00-00-000-22-03</t>
  </si>
  <si>
    <t>Тусгай зөвшөөрөл тэмдэгтийн хураамж</t>
  </si>
  <si>
    <t>7022-04-40-00-00-000-22-02</t>
  </si>
  <si>
    <t>Бичиг хэргийн зардал</t>
  </si>
  <si>
    <t>7022-04-40-00-00-000-22-00</t>
  </si>
  <si>
    <t>Наториатын үйлчилгээний хураамж</t>
  </si>
  <si>
    <t>7022-04-40-00-00-0000-24-01</t>
  </si>
  <si>
    <t>Тендерийн зардал</t>
  </si>
  <si>
    <t>7022-04-40-00-00-0000-22-01</t>
  </si>
  <si>
    <t>Банкны үйлчилгээний шимтгэл</t>
  </si>
  <si>
    <t>7021-04-40-00-00-000-21-03</t>
  </si>
  <si>
    <t>Багаж хэрэгсэлийн хэвийн хорогдол</t>
  </si>
  <si>
    <t>7021-04-40-00-00-000-21-02</t>
  </si>
  <si>
    <t>Хангамжийн зардал</t>
  </si>
  <si>
    <t>7021-04-40-00-00-0000-21-01</t>
  </si>
  <si>
    <t>Хоолны материалын зардал</t>
  </si>
  <si>
    <t>Хангамжийн материал зардал</t>
  </si>
  <si>
    <t>7020-04-40-00-00-000-39-00</t>
  </si>
  <si>
    <t>Сургалтын зардал</t>
  </si>
  <si>
    <t>Зар сурталчилгаа сургалт семенар</t>
  </si>
  <si>
    <t>7017-04-40-00-00-000-17-04</t>
  </si>
  <si>
    <t>Шинэ жил</t>
  </si>
  <si>
    <t>7017-04-40-00-00-000-17-03</t>
  </si>
  <si>
    <t>Наадам арга хэмжээ</t>
  </si>
  <si>
    <t>7017-04-40-00-00-000-17-02</t>
  </si>
  <si>
    <t>Хүүхдийн баяр арга хэмжээ</t>
  </si>
  <si>
    <t>7017-04-40-00-00-000-17-01</t>
  </si>
  <si>
    <t>Хүлээн авалт, баяр ёслол</t>
  </si>
  <si>
    <t>7017-04-40-00-00-000-17-00</t>
  </si>
  <si>
    <t>Шагнал, урамшууллын зардал</t>
  </si>
  <si>
    <t>Шагнал урамшуулалын зардал</t>
  </si>
  <si>
    <t>7015-04-40-00-00-000-17-05</t>
  </si>
  <si>
    <t>Бусад-бусад</t>
  </si>
  <si>
    <t>7015-04-40-00-00-000-15-02</t>
  </si>
  <si>
    <t>Хандив тусламж</t>
  </si>
  <si>
    <t>7015-04-40-00-00-000-15-01</t>
  </si>
  <si>
    <t>Гишүүний татвар хураамж</t>
  </si>
  <si>
    <t>7015-04-40-00-00-000-15-00</t>
  </si>
  <si>
    <t>Удирдлагын зардал</t>
  </si>
  <si>
    <t>7015-04-40-00-00-000-00-01</t>
  </si>
  <si>
    <t>Кемп нүүгээгүй төслийн АА-н бусад зардал</t>
  </si>
  <si>
    <t>7014-04-40-00-00-000-14-00</t>
  </si>
  <si>
    <t>Зээлийн хүүгийн зардал</t>
  </si>
  <si>
    <t>7013-04-40-00-00-0000-13-00</t>
  </si>
  <si>
    <t>Зар сурталчилгааны зардал</t>
  </si>
  <si>
    <t>7011-04-40-00-00-000-11-70</t>
  </si>
  <si>
    <t>Шатахууны зардал /50-50ХОҮ/</t>
  </si>
  <si>
    <t>7011-04-40-00-00-000-11-11</t>
  </si>
  <si>
    <t>Шатахууны зардал /01-14УНБ, 80-80УАА/</t>
  </si>
  <si>
    <t>7011-04-40-00-00-000-11-03</t>
  </si>
  <si>
    <t>Шатахууны зардал</t>
  </si>
  <si>
    <t>7011-04-40-00-00-000-11-02</t>
  </si>
  <si>
    <t>Санхүүгийн гүйлгээнд явсан шатахууны зардал</t>
  </si>
  <si>
    <t>7010-04-40-00-00-000-10-03</t>
  </si>
  <si>
    <t>Утасны зардал /АҮБХНХ/</t>
  </si>
  <si>
    <t>7010-04-40-00-00-0000-10-08</t>
  </si>
  <si>
    <t>Web site-н зардал</t>
  </si>
  <si>
    <t>7010-04-40-00-00-0000-10-07</t>
  </si>
  <si>
    <t>Интернэтийн зардал</t>
  </si>
  <si>
    <t>7010-04-40-00-00-0000-10-04</t>
  </si>
  <si>
    <t>Утасны зардал /ХН/</t>
  </si>
  <si>
    <t>7010-04-40-00-00-0000-10-02</t>
  </si>
  <si>
    <t>Утасны зардал /Санхүү хэлтэс/</t>
  </si>
  <si>
    <t>7010-04-40-00-00-0000-10-01</t>
  </si>
  <si>
    <t>Утасны зардал /Удирдлага/</t>
  </si>
  <si>
    <t>Шуудан холбооны зардал</t>
  </si>
  <si>
    <t>7009-04-40-00-00-000-09-00</t>
  </si>
  <si>
    <t>Элэгдлийн  зардал</t>
  </si>
  <si>
    <t>Элэгдэлийн зардал</t>
  </si>
  <si>
    <t>7006-04-40-00-00-000-06-00</t>
  </si>
  <si>
    <t>Албан томилолтын зардал</t>
  </si>
  <si>
    <t>7005-04-40-00-00-0000-05-00</t>
  </si>
  <si>
    <t>Түрээсийн зардал</t>
  </si>
  <si>
    <t>7004-04-40-00-00-0000-09-00</t>
  </si>
  <si>
    <t>Бараа материалын хэвийн хорогдол</t>
  </si>
  <si>
    <t>7003-04-40-00-00-0000-03-00</t>
  </si>
  <si>
    <t>Засвар үйлчилгээний зардал</t>
  </si>
  <si>
    <t>7002-04-40-00-00-0000-02-00</t>
  </si>
  <si>
    <t>Нийгмийн даатгалын зардал</t>
  </si>
  <si>
    <t>Нийгмийн даатгалын шимтгэл</t>
  </si>
  <si>
    <t>7001-04-40-00-00-000-01-06</t>
  </si>
  <si>
    <t>Томилолтын цалин</t>
  </si>
  <si>
    <t>7001-04-40-00-00-000-01-01</t>
  </si>
  <si>
    <t>Хоолны мөнгө</t>
  </si>
  <si>
    <t>7001-04-40-00-00-0000-01-05</t>
  </si>
  <si>
    <t>Илүү цагийн цалин</t>
  </si>
  <si>
    <t>7001-04-40-00-00-0000-01-04</t>
  </si>
  <si>
    <t>ХЧТА-ны тэтгэмж</t>
  </si>
  <si>
    <t>7001-04-40-00-00-0000-01-03</t>
  </si>
  <si>
    <t>Амралтын мөнгө</t>
  </si>
  <si>
    <t>7001-04-40-00-00-0000-01-02</t>
  </si>
  <si>
    <t>Унааны мөнгө</t>
  </si>
  <si>
    <t>7001-04-40-00-00-0000-01-00</t>
  </si>
  <si>
    <t>Цалин хөлс, шагнал</t>
  </si>
  <si>
    <t>6103-04-47-00-00-000-00-03</t>
  </si>
  <si>
    <t>Гаалийн бүтээлэг, лацны ажил</t>
  </si>
  <si>
    <t>6103-04-47-00-00-000-00-02</t>
  </si>
  <si>
    <t>Гаалийн ачилт буулгалтын өртөг</t>
  </si>
  <si>
    <t>6103-04-47-00-00-000-00-01</t>
  </si>
  <si>
    <t>Хөшөөт нүүрс олборлолт ажлын өртөг</t>
  </si>
  <si>
    <t>6103-04-47-00-00-000-00-00</t>
  </si>
  <si>
    <t>Хөшөөт хөрс хуулалт өртөг</t>
  </si>
  <si>
    <t>6103-04-40-00-00-000-00-06</t>
  </si>
  <si>
    <t>Хөшөөт 311км зам засварын өртөг</t>
  </si>
  <si>
    <t>6103-04-40-00-00-000-00-05</t>
  </si>
  <si>
    <t>Хөшөөт 311км зам арчлалтын өртөг</t>
  </si>
  <si>
    <t>6103-04-40-00-00-0000-00-01</t>
  </si>
  <si>
    <t>Хөрөнгө түрээслүүлсэний өртөг</t>
  </si>
  <si>
    <t>6103-04-40-00-00-0000-00-00</t>
  </si>
  <si>
    <t>Бусад барааны өртөг</t>
  </si>
  <si>
    <t>6101-04-47-12-00-000-27-01</t>
  </si>
  <si>
    <t>Соёлын төв</t>
  </si>
  <si>
    <t>6101-04-40-00-00-000-00-99</t>
  </si>
  <si>
    <t>Өртгийн зөрүү данс</t>
  </si>
  <si>
    <t>Борлуулсан барааны өртөг</t>
  </si>
  <si>
    <t>5113-04-40-00-00-0000-00-00</t>
  </si>
  <si>
    <t>Хөрөнгө түрээслүүлсний орлого</t>
  </si>
  <si>
    <t>Бусад борлуулалт</t>
  </si>
  <si>
    <t>5111-04-40-00-00-0000-00-00</t>
  </si>
  <si>
    <t>Хөдлөх хөрөнгө борлуулсаны орлого</t>
  </si>
  <si>
    <t>5104-04-40-00-00-0000-00-00</t>
  </si>
  <si>
    <t>5100-04-47-00-00-000-00-04</t>
  </si>
  <si>
    <t>Хөшөөт гаалийн ачилт ажил</t>
  </si>
  <si>
    <t>5100-04-47-00-00-000-00-03</t>
  </si>
  <si>
    <t>Гаалийн хучилт, лацны ажил</t>
  </si>
  <si>
    <t>5100-04-47-00-00-000-00-01</t>
  </si>
  <si>
    <t>Нүүрс олборлолт</t>
  </si>
  <si>
    <t>5100-04-47-00-00-000-00-00</t>
  </si>
  <si>
    <t>Хөрс хуулалт орлого</t>
  </si>
  <si>
    <t>5100-04-40-00-00-000-00-04</t>
  </si>
  <si>
    <t>Хөшөөт 311км зам засварын ажил</t>
  </si>
  <si>
    <t>5100-04-40-00-00-000-00-03</t>
  </si>
  <si>
    <t>АА-н түрээсийн орлого</t>
  </si>
  <si>
    <t>5100-04-40-00-00-000-00-01</t>
  </si>
  <si>
    <t>Хөшөөт 311км зам арчлалт</t>
  </si>
  <si>
    <t>Үндсэн үйл ажиллагааны борлуулалт</t>
  </si>
  <si>
    <t>4402-04-40-00-00-000-00-00</t>
  </si>
  <si>
    <t>Өмнөх үеийн хуримтлагдсан ашиг</t>
  </si>
  <si>
    <t>4401-04-40-00-00-000-00-00</t>
  </si>
  <si>
    <t>Тайлант үеийн хуримтлагдсан ашиг</t>
  </si>
  <si>
    <t>тайлант үеийн хуримтлагдсан ашиг</t>
  </si>
  <si>
    <t>4302-04-40-00-00-0000-00-00</t>
  </si>
  <si>
    <t>Дахин үнэлгээний нөөц</t>
  </si>
  <si>
    <t>дахин үнэлгээний нөөц</t>
  </si>
  <si>
    <t>4102-04-40-00-00-0000-00-00</t>
  </si>
  <si>
    <t>Хувийн өмч</t>
  </si>
  <si>
    <t>3302-04-40-00-00-000-00-01</t>
  </si>
  <si>
    <t>Урт хугацаат зээлийн хүү</t>
  </si>
  <si>
    <t>3302-04-40-00-00-0000-00-00</t>
  </si>
  <si>
    <t>Урт хугацаат зээл</t>
  </si>
  <si>
    <t>3201-04-40-00-00-0000-00-00</t>
  </si>
  <si>
    <t>Урьдчилж орсон орлого</t>
  </si>
  <si>
    <t>3112-04-40-00-00-000-00-00</t>
  </si>
  <si>
    <t>Нийгмийн хөгжлийн сан</t>
  </si>
  <si>
    <t>Нөөц өр төлбөр</t>
  </si>
  <si>
    <t>3111-04-40-00-00-0000-00-00</t>
  </si>
  <si>
    <t>Зээлийн хүүгийн өглөг</t>
  </si>
  <si>
    <t>3110-04-40-00-00-000-00-01</t>
  </si>
  <si>
    <t>Шугмын зээл</t>
  </si>
  <si>
    <t>3110-04-40-00-00-0000-00-00</t>
  </si>
  <si>
    <t>Банкны зээл</t>
  </si>
  <si>
    <t>Банкны богино хугацаат зээл</t>
  </si>
  <si>
    <t>3105-04-40-00-00-000-00-00</t>
  </si>
  <si>
    <t>Цалингийн тооцоо</t>
  </si>
  <si>
    <t>Цалингийн өглөг</t>
  </si>
  <si>
    <t>3104-04-40-00-00-000-00-01</t>
  </si>
  <si>
    <t>Ажилчдад өгөх өглөг</t>
  </si>
  <si>
    <t>3104-04-40-00-00-0000-00-00</t>
  </si>
  <si>
    <t>Гишүүн компани хоорондын өглөг</t>
  </si>
  <si>
    <t>Бусад өглөг</t>
  </si>
  <si>
    <t>3103-04-40-00-00-000-00-01</t>
  </si>
  <si>
    <t>Цалингийн өглөг /Хөшөөт төсөл/</t>
  </si>
  <si>
    <t>CNY</t>
  </si>
  <si>
    <t>3102-04-40-00-00-000-00-00</t>
  </si>
  <si>
    <t>Гадны байгууллага хувь хүнд өгөх өглөг (CNY)</t>
  </si>
  <si>
    <t>Дансны өглөг</t>
  </si>
  <si>
    <t>3101-04-40-00-00-000-00-01</t>
  </si>
  <si>
    <t>Гадны хувь хүмүүст өгөх өглөг</t>
  </si>
  <si>
    <t>3101-04-40-00-00-0000-00-00</t>
  </si>
  <si>
    <t>Гадны байгууллагад өгөх өглөг</t>
  </si>
  <si>
    <t>2107-04-40-00-00-0000-00-00</t>
  </si>
  <si>
    <t>Програм хангамж</t>
  </si>
  <si>
    <t>2106-04-40-00-00-0000-00-00</t>
  </si>
  <si>
    <t>Бусад биет бус хөрөнгө</t>
  </si>
  <si>
    <t>2020-04-40-00-00-000-00-00</t>
  </si>
  <si>
    <t>Компьютер дагалдах хэрэгсэл (Хур.элэгдэл)</t>
  </si>
  <si>
    <t>Компьютер дагалдах хэрэгсэл</t>
  </si>
  <si>
    <t>2016-04-40-00-00-000-00-00</t>
  </si>
  <si>
    <t>Багаж төхөөрөмж үндсэн хөрөнгийн (Хур.элэгдэл)</t>
  </si>
  <si>
    <t>Багаж төхөөрөмж</t>
  </si>
  <si>
    <t>2015-04-40-00-00-000-00-00</t>
  </si>
  <si>
    <t>Тээврийн хэрэгсэл (Хур.элэгдэл)</t>
  </si>
  <si>
    <t>Машин механизм, Тээврийн хэрэгсэл</t>
  </si>
  <si>
    <t>2014-04-40-00-00-000-00-00</t>
  </si>
  <si>
    <t>Тоног.төх (Хур.элэгдэл)</t>
  </si>
  <si>
    <t>Тоног төхөөрөмж</t>
  </si>
  <si>
    <t>2013-04-40-00-00-000-00-00</t>
  </si>
  <si>
    <t>Тавилга, эд хогшил, цахилгаан хэрэгсэл (Хур.элэгдэл)</t>
  </si>
  <si>
    <t>Тавилга эд хогшил</t>
  </si>
  <si>
    <t>2012-04-40-00-00-000-00-00</t>
  </si>
  <si>
    <t>Барилга байгууламж (Хур.элэгдэл)</t>
  </si>
  <si>
    <t>Барилга байгууламж</t>
  </si>
  <si>
    <t>2010-04-40-00-00-000-00-00</t>
  </si>
  <si>
    <t>2006-04-40-00-00-000-00-00</t>
  </si>
  <si>
    <t>2005-04-40-00-00-000-00-00</t>
  </si>
  <si>
    <t>Тээврийн хэрэгсэл</t>
  </si>
  <si>
    <t>2004-04-40-00-00-000-00-00</t>
  </si>
  <si>
    <t>2003-04-40-00-00-000-00-00</t>
  </si>
  <si>
    <t>Тавилга, эд хогшил, цахилгаан хэрэгсэл</t>
  </si>
  <si>
    <t>2002-04-40-00-00-000-00-00</t>
  </si>
  <si>
    <t>1803-04-40-00-00-000-00-00</t>
  </si>
  <si>
    <t>Материал татан авалт</t>
  </si>
  <si>
    <t>1802-04-40-00-00-000-00-01</t>
  </si>
  <si>
    <t>Банкны гэрээний хүүгийн тооцоолол УГЗ</t>
  </si>
  <si>
    <t>1802-04-40-00-00-0000-00-00</t>
  </si>
  <si>
    <t>Урьдчилж гарсан зардал</t>
  </si>
  <si>
    <t>1801-04-40-00-00-0000-00-00</t>
  </si>
  <si>
    <t>Урьдчилж төлсөн тооцоо</t>
  </si>
  <si>
    <t>1609-04-47-00-00-000-00-01</t>
  </si>
  <si>
    <t>Хөдөлмөр хамгаалал Хөшөөт</t>
  </si>
  <si>
    <t>1609-04-43-00-00-000-00-02</t>
  </si>
  <si>
    <t>Хөдөлмөр хамгаалал БӨ 40км</t>
  </si>
  <si>
    <t>1609-04-41-00-00-000-00-00</t>
  </si>
  <si>
    <t>Хөдөлмөр хамгаалал ХО.Үенч</t>
  </si>
  <si>
    <t>1609-04-40-00-00-000-00-00</t>
  </si>
  <si>
    <t>Хөдөлмөр хамгаалал УБ</t>
  </si>
  <si>
    <t>Хөдөлмөр хамгаалал</t>
  </si>
  <si>
    <t>1608-04-47-00-00-000-00-01</t>
  </si>
  <si>
    <t>Багаж хэрэгсэл Хөшөөт</t>
  </si>
  <si>
    <t>1608-04-43-00-00-000-00-02</t>
  </si>
  <si>
    <t>Багаж хэрэгсэл БӨ 40км</t>
  </si>
  <si>
    <t>1608-04-40-00-00-000-00-00</t>
  </si>
  <si>
    <t>Багаж хэрэгсэл УБ</t>
  </si>
  <si>
    <t>Багаж хэрэгсэл</t>
  </si>
  <si>
    <t>1606-04-47-00-00-000-00-01</t>
  </si>
  <si>
    <t>Хангамж мат /агуулах/ Хөшөөт</t>
  </si>
  <si>
    <t>1606-04-43-00-00-000-00-02</t>
  </si>
  <si>
    <t>Хангамж мат /агуулах/ БӨ 40км</t>
  </si>
  <si>
    <t>1606-04-40-00-00-000-00-00</t>
  </si>
  <si>
    <t>Хангамж мат /агуулах/ УБ</t>
  </si>
  <si>
    <t>Хангамжийн материал</t>
  </si>
  <si>
    <t>1605-04-47-00-00-000-00-01</t>
  </si>
  <si>
    <t>Хангамж мат /ашиглалтанд/ Хөшөөт</t>
  </si>
  <si>
    <t>1605-04-43-00-00-000-00-02</t>
  </si>
  <si>
    <t>Хангамж мат /ашиглалтанд/ БӨ 40км</t>
  </si>
  <si>
    <t>1605-04-40-00-00-000-00-00</t>
  </si>
  <si>
    <t>Хангамж мат /ашиглалтанд/ УБ</t>
  </si>
  <si>
    <t>1605-04-47-00-00-000-00-04</t>
  </si>
  <si>
    <t>Ашиглалтанд буй БҮТЭ зүйлс Ховд100км</t>
  </si>
  <si>
    <t>Ашиглалтанд буй БҮТЭ зүйлс</t>
  </si>
  <si>
    <t>1604-04-41-00-00-000-00-01</t>
  </si>
  <si>
    <t>Тэсрэх материал Ховд 100км</t>
  </si>
  <si>
    <t>Тэсрэх материал</t>
  </si>
  <si>
    <t>1602-04-47-00-00-000-00-01</t>
  </si>
  <si>
    <t>Сэлбэг хэрэгсэл Хөшөөт</t>
  </si>
  <si>
    <t>1602-04-43-00-00-000-00-02</t>
  </si>
  <si>
    <t>Сэлбэг хэрэгсэл БӨ 40км</t>
  </si>
  <si>
    <t>1602-04-41-00-00-000-00-00</t>
  </si>
  <si>
    <t>Сэлбэг хэрэгсэл ХО.Үенч</t>
  </si>
  <si>
    <t>1602-04-40-00-00-000-00-00</t>
  </si>
  <si>
    <t>Сэлбэг хэрэгсэл УБ</t>
  </si>
  <si>
    <t>сэлбэг хэрэгсэл</t>
  </si>
  <si>
    <t>1601-04-47-00-00-000-00-01</t>
  </si>
  <si>
    <t>Шатахуун, тослох материал Хөшөөт</t>
  </si>
  <si>
    <t>1601-04-43-00-00-000-00-02</t>
  </si>
  <si>
    <t>Шатахуун, тослох материал БӨ 40км</t>
  </si>
  <si>
    <t>1601-04-41-00-00-000-00-00</t>
  </si>
  <si>
    <t>Шатах, тослох материал ХО.Үенч</t>
  </si>
  <si>
    <t>1601-04-40-00-00-000-00-01</t>
  </si>
  <si>
    <t>Шатахуун, тослох материал УБ</t>
  </si>
  <si>
    <t>Шатах тослох материал</t>
  </si>
  <si>
    <t>1501-04-40-00-00-0000-00-99</t>
  </si>
  <si>
    <t>БМ-ын тохируулах данс</t>
  </si>
  <si>
    <t>Бэлэн бүтээхдэхүүн</t>
  </si>
  <si>
    <t>1406-04-47-05-12-001-11-14</t>
  </si>
  <si>
    <t>WEAa2 Эксковатор шатахуун</t>
  </si>
  <si>
    <t>1406-04-47-05-12-001-11-11</t>
  </si>
  <si>
    <t>WSc Ачигч шатахуун</t>
  </si>
  <si>
    <t>1406-04-47-05-12-001-11-10</t>
  </si>
  <si>
    <t>WSc Бульдозер шатахуун</t>
  </si>
  <si>
    <t>1406-04-47-05-12-001-11-09</t>
  </si>
  <si>
    <t>WSlgb+ Самосвал шатахуун</t>
  </si>
  <si>
    <t>1406-04-47-05-12-001-11-08</t>
  </si>
  <si>
    <t>WSb+ Самосвал шатахуун</t>
  </si>
  <si>
    <t>1406-04-47-05-12-001-11-07</t>
  </si>
  <si>
    <t>WSb Самосвал шатахуун</t>
  </si>
  <si>
    <t>1406-04-47-05-12-001-11-06</t>
  </si>
  <si>
    <t>Wslga Ачигч шатахуун</t>
  </si>
  <si>
    <t>1406-04-47-05-12-001-11-05</t>
  </si>
  <si>
    <t>Wslga Эксковатор шатахуун</t>
  </si>
  <si>
    <t>1406-04-47-05-12-001-11-03</t>
  </si>
  <si>
    <t>Wsa+ Эксковатор шатахуун</t>
  </si>
  <si>
    <t>1406-04-47-05-12-001-11-02</t>
  </si>
  <si>
    <t>Wsa Ачигч шатахуун</t>
  </si>
  <si>
    <t>1406-04-47-05-12-001-11-01</t>
  </si>
  <si>
    <t>Wsa Эксковатор шатахуун</t>
  </si>
  <si>
    <t>1406-04-47-05-12-001-01-14</t>
  </si>
  <si>
    <t>WEAa2 Эксковатор оператор цалин</t>
  </si>
  <si>
    <t>1406-04-47-05-12-001-01-11</t>
  </si>
  <si>
    <t>WSc Ачигч оператор цалин</t>
  </si>
  <si>
    <t>1406-04-47-05-12-001-01-10</t>
  </si>
  <si>
    <t>WSc Бульдозер оператор цалин</t>
  </si>
  <si>
    <t>1406-04-47-05-12-001-01-09</t>
  </si>
  <si>
    <t>WSlgb Самосвал жолооч цалин</t>
  </si>
  <si>
    <t>1406-04-47-05-12-001-01-08</t>
  </si>
  <si>
    <t>WSb+ Самосвал жолооч цалин</t>
  </si>
  <si>
    <t>1406-04-47-05-12-001-01-07</t>
  </si>
  <si>
    <t>WSb Самосвал жолооч цалин</t>
  </si>
  <si>
    <t>1406-04-47-05-12-001-01-06</t>
  </si>
  <si>
    <t>Wslga Ачигч оператор цалин</t>
  </si>
  <si>
    <t>1406-04-47-05-12-001-01-05</t>
  </si>
  <si>
    <t>Wslga Эксковатор оператор цалин</t>
  </si>
  <si>
    <t>1406-04-47-05-12-001-01-03</t>
  </si>
  <si>
    <t>Wsa+ Эксковатор оператор цалин</t>
  </si>
  <si>
    <t>1406-04-47-05-12-001-01-02</t>
  </si>
  <si>
    <t>Wsa Ачигч оператор цалин</t>
  </si>
  <si>
    <t>1406-04-47-05-12-001-01-01</t>
  </si>
  <si>
    <t>Wsa Эксковатор оператор цалин</t>
  </si>
  <si>
    <t>1406-04-47-05-12-000-27-01</t>
  </si>
  <si>
    <t>Бусдаар гүйцэтгүүлсэн ажил-Хөрс</t>
  </si>
  <si>
    <t>1406-04-47-05-12-000-08-01</t>
  </si>
  <si>
    <t>WSlga Тэсэлгээний ажлын зардал-Хөрс</t>
  </si>
  <si>
    <t>Хөрс хуулалт /WS/</t>
  </si>
  <si>
    <t>1406-04-47-12-28-006-11-01</t>
  </si>
  <si>
    <t>Шатахуун Уулын оффисс генератор</t>
  </si>
  <si>
    <t>1406-04-47-12-28-002-07-01</t>
  </si>
  <si>
    <t>Тээврийн зардал</t>
  </si>
  <si>
    <t>1406-04-47-12-28-001-26-01</t>
  </si>
  <si>
    <t>Талбайн усалгаа усны төлбөр</t>
  </si>
  <si>
    <t>1406-04-47-12-28-000-47-01</t>
  </si>
  <si>
    <t>БХ, Хангамж, БҮТЭЗ-н хорогдол</t>
  </si>
  <si>
    <t>1406-04-47-12-28-000-45-01</t>
  </si>
  <si>
    <t>Хөдөлмөр хамгааллын зардал</t>
  </si>
  <si>
    <t>1406-04-47-12-28-000-27-01</t>
  </si>
  <si>
    <t>Харуул хамгаалалт /Бамбай</t>
  </si>
  <si>
    <t>1406-04-47-12-28-000-23-01</t>
  </si>
  <si>
    <t>Даатгалын зардал</t>
  </si>
  <si>
    <t>1406-04-47-12-28-000-22-01</t>
  </si>
  <si>
    <t>1406-04-47-12-28-000-20-01</t>
  </si>
  <si>
    <t>Торгууль нөхөн төлөөс</t>
  </si>
  <si>
    <t>1406-04-47-12-28-000-17-01</t>
  </si>
  <si>
    <t>Урамшуулал, баяр ёслол</t>
  </si>
  <si>
    <t>1406-04-47-12-28-000-16-01</t>
  </si>
  <si>
    <t>Хоол хүнсний зардал</t>
  </si>
  <si>
    <t>1406-04-47-12-28-000-15-02</t>
  </si>
  <si>
    <t>GPS ашигласны суурь хураамж</t>
  </si>
  <si>
    <t>1406-04-47-12-28-000-15-01</t>
  </si>
  <si>
    <t>Кемп, Аж ахуйн зардал</t>
  </si>
  <si>
    <t>1406-04-47-12-28-000-11-05</t>
  </si>
  <si>
    <t>Шатахуун /Засвар хийсэн жолооч механизмчид/</t>
  </si>
  <si>
    <t>1406-04-47-12-28-000-11-01</t>
  </si>
  <si>
    <t>Шатахуун үйл.машин</t>
  </si>
  <si>
    <t>1406-04-47-12-28-000-10-01</t>
  </si>
  <si>
    <t>1406-04-47-12-28-000-10-00</t>
  </si>
  <si>
    <t>1406-04-47-12-28-000-09-01</t>
  </si>
  <si>
    <t>Элэгдлийн зардал</t>
  </si>
  <si>
    <t>1406-04-47-12-28-000-06-01</t>
  </si>
  <si>
    <t>1406-04-47-12-28-000-03-01</t>
  </si>
  <si>
    <t>Маркшейдер ажлын зардал</t>
  </si>
  <si>
    <t>1406-04-47-12-28-000-02-01</t>
  </si>
  <si>
    <t>1406-04-47-12-28-000-01-05</t>
  </si>
  <si>
    <t>Цалин /Засвар хийсэн жолооч механизмчид/</t>
  </si>
  <si>
    <t>1406-04-47-12-28-000-01-04</t>
  </si>
  <si>
    <t>Цалин-Засварчид</t>
  </si>
  <si>
    <t>1406-04-47-12-28-000-01-03</t>
  </si>
  <si>
    <t>Цалин-кемп, үйлчилгээний ажилчид</t>
  </si>
  <si>
    <t>1406-04-47-12-28-000-01-02</t>
  </si>
  <si>
    <t>Цалин-тогтмол</t>
  </si>
  <si>
    <t>1406-04-47-12-28-000-01-01</t>
  </si>
  <si>
    <t>Цалин ИТА</t>
  </si>
  <si>
    <t>ҮНЗ /Expenses/</t>
  </si>
  <si>
    <t>1406-04-47-12-28-001-05-06</t>
  </si>
  <si>
    <t>Түрээс /CAT375L /АЗ-46/</t>
  </si>
  <si>
    <t>1406-04-47-12-28-001-05-04</t>
  </si>
  <si>
    <t>Түрээс / үйл.машин</t>
  </si>
  <si>
    <t>1406-04-47-12-28-001-05-03</t>
  </si>
  <si>
    <t>Түрээс /Ачигч HL-780</t>
  </si>
  <si>
    <t>1406-04-47-12-28-001-05-01</t>
  </si>
  <si>
    <t>Түрээсийн /Самосвал</t>
  </si>
  <si>
    <t>Түрээсийн ММ /Гадны/</t>
  </si>
  <si>
    <t>1406-04-47-09-18-001-11-04</t>
  </si>
  <si>
    <t>RENTb Самосвал шатахуун</t>
  </si>
  <si>
    <t>1406-04-47-09-18-001-11-02</t>
  </si>
  <si>
    <t>RENTa Ачигч шатахуун</t>
  </si>
  <si>
    <t>1406-04-47-09-18-001-11-01</t>
  </si>
  <si>
    <t>RENTa Эксковатор шатахуун</t>
  </si>
  <si>
    <t>1406-04-47-09-18-001-01-04</t>
  </si>
  <si>
    <t>RENTb Самосвал жолооч цалин</t>
  </si>
  <si>
    <t>1406-04-47-09-18-001-01-02</t>
  </si>
  <si>
    <t>RENTa Ачигч оператор цалин</t>
  </si>
  <si>
    <t>1406-04-47-09-18-001-01-01</t>
  </si>
  <si>
    <t>RENTa Эксковатор оператор цалин</t>
  </si>
  <si>
    <t>Түрээс /RENT/</t>
  </si>
  <si>
    <t>1406-04-47-12-29-006-44-39</t>
  </si>
  <si>
    <t>Сэлбэг Усны машин 04-85ХОА /АЗ-36/</t>
  </si>
  <si>
    <t>1406-04-47-12-29-006-44-38</t>
  </si>
  <si>
    <t>Сэлбэг Sany 02-61УБМ  /АЗ-158/</t>
  </si>
  <si>
    <t>1406-04-47-12-29-006-44-37</t>
  </si>
  <si>
    <t>Сэлбэг Sany 04-52УНГ  /АЗ-157/</t>
  </si>
  <si>
    <t>1406-04-47-12-29-006-44-36</t>
  </si>
  <si>
    <t>Сэлбэг Sany 08-14УБР  /АЗ-156/</t>
  </si>
  <si>
    <t>1406-04-47-12-29-006-44-35</t>
  </si>
  <si>
    <t>Сэлбэг Sany 03-81УНР  /АЗ-155/</t>
  </si>
  <si>
    <t>1406-04-47-12-29-006-44-34</t>
  </si>
  <si>
    <t>Сэлбэг Sany 08-75УНӨ  /АЗ-154/</t>
  </si>
  <si>
    <t>1406-04-47-12-29-006-44-33</t>
  </si>
  <si>
    <t>Сэлбэг Sany 34-90УБП  /АЗ-153/</t>
  </si>
  <si>
    <t>1406-04-47-12-29-006-44-32</t>
  </si>
  <si>
    <t>Сэлбэг Sany 10-64УБХ  /АЗ-152/</t>
  </si>
  <si>
    <t>1406-04-47-12-29-006-44-31</t>
  </si>
  <si>
    <t>Сэлбэг Sany 07-43УНЦ  /АЗ-151/</t>
  </si>
  <si>
    <t>1406-04-47-12-29-006-44-30</t>
  </si>
  <si>
    <t>Сэлбэг Sany 17-30УНГ /АЗ-147/</t>
  </si>
  <si>
    <t>1406-04-47-12-29-006-44-29</t>
  </si>
  <si>
    <t>Сэлбэг Sany 08-31УНБ  /АЗ-146/</t>
  </si>
  <si>
    <t>1406-04-47-12-29-006-44-28</t>
  </si>
  <si>
    <t>Сэлбэг Sany 21-30УБЧ  /АЗ-145/</t>
  </si>
  <si>
    <t>1406-04-47-12-29-006-44-27</t>
  </si>
  <si>
    <t>Сэлбэг Sany 19-90УАК  /АЗ-144/</t>
  </si>
  <si>
    <t>1406-04-47-12-29-006-44-26</t>
  </si>
  <si>
    <t>Сэлбэг МТ-86 09-62ТТА /АЗ-134/</t>
  </si>
  <si>
    <t>1406-04-47-12-29-006-44-25</t>
  </si>
  <si>
    <t>Сэлбэг Усны машин 30-91ХОА /АЗ-34/</t>
  </si>
  <si>
    <t>1406-04-47-12-29-006-44-23</t>
  </si>
  <si>
    <t>Сэлбэг МТ-86 78-36ТТА /АЗ-127/</t>
  </si>
  <si>
    <t>1406-04-47-12-29-006-44-22</t>
  </si>
  <si>
    <t>Сэлбэг МТ-86 78-32ТТА /АЗ-121/</t>
  </si>
  <si>
    <t>1406-04-47-12-29-006-44-21</t>
  </si>
  <si>
    <t>Сэлбэг МТ-86 78-31ТТА /АЗ-120/</t>
  </si>
  <si>
    <t>1406-04-47-12-29-006-44-20</t>
  </si>
  <si>
    <t>Сэлбэг МТ-86 78-39ТТА /АЗ-119/</t>
  </si>
  <si>
    <t>1406-04-47-12-29-006-44-19</t>
  </si>
  <si>
    <t>Сэлбэг МТ-86 95-41ТТА /АЗ-118/</t>
  </si>
  <si>
    <t>1406-04-47-12-29-006-44-18</t>
  </si>
  <si>
    <t>Сэлбэг МТ-86 76-41ТТА /АЗ-116/</t>
  </si>
  <si>
    <t>1406-04-47-12-29-006-44-17</t>
  </si>
  <si>
    <t>Сэлбэг Түлш 04-28ХОҮ (АЗ-35)</t>
  </si>
  <si>
    <t>1406-04-47-12-29-006-44-15</t>
  </si>
  <si>
    <t>Сэлбэг 41-61УНТ /QY25K/</t>
  </si>
  <si>
    <t>1406-04-47-12-29-006-44-14</t>
  </si>
  <si>
    <t>Сэлбэг 40-38ХОА /DongFeng түлш/</t>
  </si>
  <si>
    <t>1406-04-47-12-29-006-44-13</t>
  </si>
  <si>
    <t>Сэлбэг Усны машин 39-92ХОА</t>
  </si>
  <si>
    <t>1406-04-47-12-29-006-44-12</t>
  </si>
  <si>
    <t>Сэлбэг МТ-86 61-07ТТА /АЗ-115/</t>
  </si>
  <si>
    <t>1406-04-47-12-29-006-44-11</t>
  </si>
  <si>
    <t>Сэлбэг МТ-86 05-17ТТА /АЗ-114/</t>
  </si>
  <si>
    <t>1406-04-47-12-29-006-44-10</t>
  </si>
  <si>
    <t>Сэлбэг МТ-86 05-29ТТА /АЗ-113/</t>
  </si>
  <si>
    <t>1406-04-47-12-29-006-44-09</t>
  </si>
  <si>
    <t>Сэлбэг МТ-86 61-03ТТА /АЗ-112/</t>
  </si>
  <si>
    <t>1406-04-47-12-29-006-44-08</t>
  </si>
  <si>
    <t>Сэлбэг МТ-86 05-01ТТА /АЗ-109/</t>
  </si>
  <si>
    <t>1406-04-47-12-29-006-44-07</t>
  </si>
  <si>
    <t>Сэлбэг МТ-86 05-20ТТА /АЗ-108/</t>
  </si>
  <si>
    <t>1406-04-47-12-29-006-44-06</t>
  </si>
  <si>
    <t>Сэлбэг МТ-86 10-36ТТА /АЗ-106/</t>
  </si>
  <si>
    <t>1406-04-47-12-29-006-44-05</t>
  </si>
  <si>
    <t>Сэлбэг МТ-86 10-31ТТА /АЗ-105/</t>
  </si>
  <si>
    <t>1406-04-47-12-29-006-44-04</t>
  </si>
  <si>
    <t>Сэлбэг МТ-86 10-30ТТА /АЗ-104/</t>
  </si>
  <si>
    <t>1406-04-47-12-29-006-44-03</t>
  </si>
  <si>
    <t>Сэлбэг МТ-86 10-29ТТА /АЗ-103/</t>
  </si>
  <si>
    <t>1406-04-47-12-29-006-44-02</t>
  </si>
  <si>
    <t>Сэлбэг МТ-86 10-28ТТА /АЗ-102/</t>
  </si>
  <si>
    <t>1406-04-47-12-29-006-44-01</t>
  </si>
  <si>
    <t>Сэлбэг МТ-86 10-27ТТА /АЗ-101/</t>
  </si>
  <si>
    <t>1406-04-47-12-29-006-38-39</t>
  </si>
  <si>
    <t>Тослох мат Усны машин 04-85ХОА /АЗ-36/</t>
  </si>
  <si>
    <t>1406-04-47-12-29-006-38-38</t>
  </si>
  <si>
    <t>Тослох мат Sany 02-61УБМ /АЗ-158/</t>
  </si>
  <si>
    <t>1406-04-47-12-29-006-38-37</t>
  </si>
  <si>
    <t>Тослох мат Sany 04-52УНГ /АЗ-157/</t>
  </si>
  <si>
    <t>1406-04-47-12-29-006-38-36</t>
  </si>
  <si>
    <t>Тослох мат Sany 08-14УБР /АЗ-156/</t>
  </si>
  <si>
    <t>1406-04-47-12-29-006-38-35</t>
  </si>
  <si>
    <t>Тослох мат Sany 03-81УНР /АЗ-155/</t>
  </si>
  <si>
    <t>1406-04-47-12-29-006-38-34</t>
  </si>
  <si>
    <t>Тослох мат Sany 08-75УНӨ /АЗ-154/</t>
  </si>
  <si>
    <t>1406-04-47-12-29-006-38-33</t>
  </si>
  <si>
    <t>Тослох мат Sany 34-90УБП /АЗ-153/</t>
  </si>
  <si>
    <t>1406-04-47-12-29-006-38-32</t>
  </si>
  <si>
    <t>Тослох мат Sany 10-64УБХ /АЗ-152/</t>
  </si>
  <si>
    <t>1406-04-47-12-29-006-38-31</t>
  </si>
  <si>
    <t>Тослох мат Sany 07-43УНЦ /АЗ-151/</t>
  </si>
  <si>
    <t>1406-04-47-12-29-006-38-30</t>
  </si>
  <si>
    <t>Тослох мат Sany 17-30УНГ /АЗ-147/</t>
  </si>
  <si>
    <t>1406-04-47-12-29-006-38-29</t>
  </si>
  <si>
    <t>Тослох мат Sany 08-31УНБ /АЗ-146/</t>
  </si>
  <si>
    <t>1406-04-47-12-29-006-38-28</t>
  </si>
  <si>
    <t>Тослох мат Sany 21-30УБЧ /АЗ-145/</t>
  </si>
  <si>
    <t>1406-04-47-12-29-006-38-27</t>
  </si>
  <si>
    <t>Тослох мат Sany 19-90УАК /АЗ-144/</t>
  </si>
  <si>
    <t>1406-04-47-12-29-006-38-26</t>
  </si>
  <si>
    <t>Тослох мат МТ-86 09-62ТТА /АЗ-134/</t>
  </si>
  <si>
    <t>1406-04-47-12-29-006-38-25</t>
  </si>
  <si>
    <t>Тослох мат Усны машин 30-91ХОА /АЗ-34/</t>
  </si>
  <si>
    <t>1406-04-47-12-29-006-38-23</t>
  </si>
  <si>
    <t>Тослох мат МТ-86 78-36ТТА /АЗ-127/</t>
  </si>
  <si>
    <t>1406-04-47-12-29-006-38-22</t>
  </si>
  <si>
    <t>Тослох мат МТ-86 78-32ТТА /АЗ-121/</t>
  </si>
  <si>
    <t>1406-04-47-12-29-006-38-21</t>
  </si>
  <si>
    <t>Тослох мат МТ-86 78-31ТТА /АЗ-120/</t>
  </si>
  <si>
    <t>1406-04-47-12-29-006-38-20</t>
  </si>
  <si>
    <t>Тослох мат МТ-86 78-39ТТА /АЗ-119/</t>
  </si>
  <si>
    <t>1406-04-47-12-29-006-38-19</t>
  </si>
  <si>
    <t>Тослох мат МТ-86 95-41ТТА /АЗ-118/</t>
  </si>
  <si>
    <t>1406-04-47-12-29-006-38-18</t>
  </si>
  <si>
    <t>Тослох мат МТ-86 76-41ТТА /АЗ-116/</t>
  </si>
  <si>
    <t>1406-04-47-12-29-006-38-17</t>
  </si>
  <si>
    <t>Тослох мат Түлш 04-28ХОҮ (АЗ-35)</t>
  </si>
  <si>
    <t>1406-04-47-12-29-006-38-15</t>
  </si>
  <si>
    <t>Тослох мат 41-61УНТ /QY25K/</t>
  </si>
  <si>
    <t>1406-04-47-12-29-006-38-14</t>
  </si>
  <si>
    <t>Тослох мат 40-38ХОА /DongFeng түлш/</t>
  </si>
  <si>
    <t>1406-04-47-12-29-006-38-13</t>
  </si>
  <si>
    <t>Тослох мат Усны машин 39-92ХОА</t>
  </si>
  <si>
    <t>1406-04-47-12-29-006-38-12</t>
  </si>
  <si>
    <t>Тослох мат МТ-86 61-07ТТА /АЗ-115/</t>
  </si>
  <si>
    <t>1406-04-47-12-29-006-38-11</t>
  </si>
  <si>
    <t>Тослох мат МТ-86 05-17ТТА /АЗ-114/</t>
  </si>
  <si>
    <t>1406-04-47-12-29-006-38-10</t>
  </si>
  <si>
    <t>Тослох мат МТ-86 05-29ТТА /АЗ-113/</t>
  </si>
  <si>
    <t>1406-04-47-12-29-006-38-09</t>
  </si>
  <si>
    <t>Тослох мат МТ-86 61-03ТТА /АЗ-112/</t>
  </si>
  <si>
    <t>1406-04-47-12-29-006-38-08</t>
  </si>
  <si>
    <t>Тослох мат МТ-86 05-01ТТА /АЗ-109/</t>
  </si>
  <si>
    <t>1406-04-47-12-29-006-38-07</t>
  </si>
  <si>
    <t>Тослох мат МТ-86 05-20ТТА /АЗ-108/</t>
  </si>
  <si>
    <t>1406-04-47-12-29-006-38-06</t>
  </si>
  <si>
    <t>Тослох мат МТ-86 10-36ТТА /АЗ-106/</t>
  </si>
  <si>
    <t>1406-04-47-12-29-006-38-05</t>
  </si>
  <si>
    <t>Тослох мат МТ-86 10-31ТТА /АЗ-105/</t>
  </si>
  <si>
    <t>1406-04-47-12-29-006-38-04</t>
  </si>
  <si>
    <t>Тослох мат МТ-86 10-30ТТА /АЗ-104/</t>
  </si>
  <si>
    <t>1406-04-47-12-29-006-38-03</t>
  </si>
  <si>
    <t>Тослох мат МТ-86 10-29ТТА /АЗ-103/</t>
  </si>
  <si>
    <t>1406-04-47-12-29-006-38-02</t>
  </si>
  <si>
    <t>Тослох мат МТ-86 10-28ТТА /АЗ-102/</t>
  </si>
  <si>
    <t>1406-04-47-12-29-006-38-01</t>
  </si>
  <si>
    <t>Тослох мат МТ-86 10-27ТТА /АЗ-101/</t>
  </si>
  <si>
    <t>1406-04-47-12-29-005-44-05</t>
  </si>
  <si>
    <t>Сэлбэг 36-18БУА /LV-AZ-32/</t>
  </si>
  <si>
    <t>1406-04-47-12-29-005-44-04</t>
  </si>
  <si>
    <t>Сэлбэг /01-33ХОҮ/ L200</t>
  </si>
  <si>
    <t>1406-04-47-12-29-005-44-01</t>
  </si>
  <si>
    <t>Сэлбэг /50-50ХОА/ Land76</t>
  </si>
  <si>
    <t>1406-04-47-12-29-005-38-05</t>
  </si>
  <si>
    <t>Тослох мат 36-18БУА /LV-AZ-32/</t>
  </si>
  <si>
    <t>1406-04-47-12-29-005-38-04</t>
  </si>
  <si>
    <t>Тослох мат /01-33ХОҮ/ L200</t>
  </si>
  <si>
    <t>1406-04-47-12-29-003-44-41</t>
  </si>
  <si>
    <t>Сэлбэг Ачигч 1165УР /Liugong.CLG855H/ АЗ-15</t>
  </si>
  <si>
    <t>1406-04-47-12-29-003-44-40</t>
  </si>
  <si>
    <t>Сэлбэг Ачигч 1164УР /Liugong.CLG855H/ АЗ-18</t>
  </si>
  <si>
    <t>1406-04-47-12-29-003-44-39</t>
  </si>
  <si>
    <t>Сэлбэг Ачигч 1163УР /Liugong.CLG855H/ АЗ-16</t>
  </si>
  <si>
    <t>1406-04-47-12-29-003-44-38</t>
  </si>
  <si>
    <t>Сэлбэг Ачигч 1162УР /Liugong.CLG855H/ АЗ-17</t>
  </si>
  <si>
    <t>1406-04-47-12-29-003-44-37</t>
  </si>
  <si>
    <t>Сэлбэг CAT00D9RTWDM04942 /АЗ-06/ 05-95УР</t>
  </si>
  <si>
    <t>1406-04-47-12-29-003-44-36</t>
  </si>
  <si>
    <t>Сэлбэг CAT-390FJHJD20350 /АЗ-46/ 05-97УР</t>
  </si>
  <si>
    <t>1406-04-47-12-29-003-44-35</t>
  </si>
  <si>
    <t>Сэлбэг Ачигч 61-06УН /Lonking LG855D/ /АЗ-14/</t>
  </si>
  <si>
    <t>1406-04-47-12-29-003-44-34</t>
  </si>
  <si>
    <t>Сэлбэг Ачигч 61-04УН /Lonking LG855D/ /АЗ-11/</t>
  </si>
  <si>
    <t>1406-04-47-12-29-003-44-32</t>
  </si>
  <si>
    <t>Сэлбэг Ачигч SEM660D_1830 /АЗ-10/ 85-86УР</t>
  </si>
  <si>
    <t>1406-04-47-12-29-003-44-31</t>
  </si>
  <si>
    <t>Сэлбэг Ачигч SEM660D_1831 /АЗ-8/ 85-88УР</t>
  </si>
  <si>
    <t>1406-04-47-12-29-003-44-30</t>
  </si>
  <si>
    <t>Сэлбэг Ачигч SEM660D_1832 /АЗ-5/ 12-18УР</t>
  </si>
  <si>
    <t>1406-04-47-12-29-003-44-29</t>
  </si>
  <si>
    <t>Сэлбэг Бульдозер CATD8R_RJM01019 /АЗ-5/ 85-87УР</t>
  </si>
  <si>
    <t>1406-04-47-12-29-003-44-28</t>
  </si>
  <si>
    <t>Сэлбэг CAT390FT_GAY20130 /АЗ-40/ 14-15УР</t>
  </si>
  <si>
    <t>1406-04-47-12-29-003-44-27</t>
  </si>
  <si>
    <t>Сэлбэг Автогрейдер 98-03УБ /АЗ...)</t>
  </si>
  <si>
    <t>1406-04-47-12-29-003-44-26</t>
  </si>
  <si>
    <t>Сэлбэг Ачигч /АЗ-2/ SEM660D 75-74УР</t>
  </si>
  <si>
    <t>1406-04-47-12-29-003-44-25</t>
  </si>
  <si>
    <t>Сэлбэг Ачигч /АЗ-1/ SEM660D 75-73УР</t>
  </si>
  <si>
    <t>1406-04-47-12-29-003-44-24</t>
  </si>
  <si>
    <t>Сэлбэг Ачигч 40-79УН /АЗ-04/ Luigong CLG855H</t>
  </si>
  <si>
    <t>1406-04-47-12-29-003-44-23</t>
  </si>
  <si>
    <t>Сэлбэг Ачигч 08-23УН /АЗ-03/ Luigong CLG855H</t>
  </si>
  <si>
    <t>1406-04-47-12-29-003-44-18</t>
  </si>
  <si>
    <t>Сэлбэг Ачигч 67-15УБ /АЗ-14/ LW500F</t>
  </si>
  <si>
    <t>1406-04-47-12-29-003-44-17</t>
  </si>
  <si>
    <t>Сэлбэг Ачигч /АЗ-13/</t>
  </si>
  <si>
    <t>1406-04-47-12-29-003-44-16</t>
  </si>
  <si>
    <t>Сэлбэг Ачигч /АЗ-12/</t>
  </si>
  <si>
    <t>1406-04-47-12-29-003-44-11</t>
  </si>
  <si>
    <t>Сэлбэг Ачигч ZL50GV XCMG /АЗ-07/</t>
  </si>
  <si>
    <t>1406-04-47-12-29-003-44-10</t>
  </si>
  <si>
    <t>Сэлбэг Ачигч ZL50GV XCMG /АЗ-06/</t>
  </si>
  <si>
    <t>1406-04-47-12-29-003-44-09</t>
  </si>
  <si>
    <t>Сэлбэг LC290R /АЗ-08/</t>
  </si>
  <si>
    <t>1406-04-47-12-29-003-44-08</t>
  </si>
  <si>
    <t>Сэлбэг LC290R /АЗ-06/</t>
  </si>
  <si>
    <t>1406-04-47-12-29-003-44-07</t>
  </si>
  <si>
    <t>Сэлбэг LC290R /АЗ-05/ /47/</t>
  </si>
  <si>
    <t>1406-04-47-12-29-003-44-06</t>
  </si>
  <si>
    <t>Сэлбэг LC290R /АЗ-04/ /49/ 97-39УБ</t>
  </si>
  <si>
    <t>1406-04-47-12-29-003-44-05</t>
  </si>
  <si>
    <t>Сэлбэг Hyundai-520Lc-9S /АЗ-43/ 56-84УН</t>
  </si>
  <si>
    <t>1406-04-47-12-29-003-44-04</t>
  </si>
  <si>
    <t>Сэлбэг CAT-390FL_GAY20095 /АЗ-41/ 87-58УН</t>
  </si>
  <si>
    <t>1406-04-47-12-29-003-44-03</t>
  </si>
  <si>
    <t>Сэлбэг CAT-390FL_GAY20024 /АЗ-45/ 90-06УН</t>
  </si>
  <si>
    <t>1406-04-47-12-29-003-44-02</t>
  </si>
  <si>
    <t>Сэлбэг CAT-349D2L_TAH10109 /АЗ-42/ 56-37УН</t>
  </si>
  <si>
    <t>1406-04-47-12-29-003-44-01</t>
  </si>
  <si>
    <t>Сэлбэг CAT-374FL_L10015 /АЗ-44/ 37-11УН</t>
  </si>
  <si>
    <t>1406-04-47-12-29-003-38-41</t>
  </si>
  <si>
    <t>Тослох мат Ачигч 1165УР /Liugong.CLG855H/ АЗ-15</t>
  </si>
  <si>
    <t>1406-04-47-12-29-003-38-40</t>
  </si>
  <si>
    <t>Тослох мат Ачигч 1164УР /Liugong.CLG855H/ АЗ-18</t>
  </si>
  <si>
    <t>1406-04-47-12-29-003-38-39</t>
  </si>
  <si>
    <t>Тослох мат Ачигч 1163УР /Liugong.CLG855H/ АЗ-16</t>
  </si>
  <si>
    <t>1406-04-47-12-29-003-38-38</t>
  </si>
  <si>
    <t>Тослох мат Ачигч 1162УР /Liugong.CLG855H/ АЗ-17</t>
  </si>
  <si>
    <t>1406-04-47-12-29-003-38-37</t>
  </si>
  <si>
    <t>Тослох мат CAT00D9RTWDM04942 /АЗ-06/ 05-95УР</t>
  </si>
  <si>
    <t>1406-04-47-12-29-003-38-36</t>
  </si>
  <si>
    <t>Тослох мат CAT-390FJHJD20350 /АЗ-46/ 05-97УР</t>
  </si>
  <si>
    <t>1406-04-47-12-29-003-38-35</t>
  </si>
  <si>
    <t>Тослох мат Ачигч 61-06УН /Lonking LG855D/ /АЗ-14/</t>
  </si>
  <si>
    <t>1406-04-47-12-29-003-38-34</t>
  </si>
  <si>
    <t>Тослох мат Ачигч 61-04УН /Lonking LG855D/ /АЗ-11/</t>
  </si>
  <si>
    <t>1406-04-47-12-29-003-38-32</t>
  </si>
  <si>
    <t>Тослох мат Ачигч SEM660D_1830 /АЗ-10/ 85-86УР</t>
  </si>
  <si>
    <t>1406-04-47-12-29-003-38-31</t>
  </si>
  <si>
    <t>Тослох мат Ачигч SEM660D_1831 /АЗ-8/ 85-88УР</t>
  </si>
  <si>
    <t>1406-04-47-12-29-003-38-30</t>
  </si>
  <si>
    <t>Тослох мат Ачигч SEM660D_1832 /АЗ-5/ 12-18УР</t>
  </si>
  <si>
    <t>1406-04-47-12-29-003-38-29</t>
  </si>
  <si>
    <t>Тослох мат Бульдозер CATD8R_RJM01019 /АЗ-5/ 85-87УР</t>
  </si>
  <si>
    <t>1406-04-47-12-29-003-38-28</t>
  </si>
  <si>
    <t>Тослох мат CAT390FT_GAY20130 /АЗ-40/ 14-15УР</t>
  </si>
  <si>
    <t>1406-04-47-12-29-003-38-27</t>
  </si>
  <si>
    <t>Тослох мат Автогрейдер 98-03УБ /АЗ...)</t>
  </si>
  <si>
    <t>1406-04-47-12-29-003-38-26</t>
  </si>
  <si>
    <t>Тослох мат Ачигч /АЗ-2/ SEM660D 75-74УР</t>
  </si>
  <si>
    <t>1406-04-47-12-29-003-38-25</t>
  </si>
  <si>
    <t>Тослох мат Ачигч /АЗ-1/ SEM660D 75-73УР</t>
  </si>
  <si>
    <t>1406-04-47-12-29-003-38-24</t>
  </si>
  <si>
    <t>Тослох мат Ачигч 40-79УН /АЗ-04/ Luigong CLG855H</t>
  </si>
  <si>
    <t>1406-04-47-12-29-003-38-23</t>
  </si>
  <si>
    <t>Тослох мат Ачигч 08-23УН /АЗ-03/ Luigong CLG855H</t>
  </si>
  <si>
    <t>1406-04-47-12-29-003-38-18</t>
  </si>
  <si>
    <t>Тослох мат Ачигч 67-15УБ /АЗ-14/ LW500F</t>
  </si>
  <si>
    <t>1406-04-47-12-29-003-38-17</t>
  </si>
  <si>
    <t>Тослох мат Ачигч /АЗ-13/</t>
  </si>
  <si>
    <t>1406-04-47-12-29-003-38-16</t>
  </si>
  <si>
    <t>Тослох мат Ачигч /АЗ-12/</t>
  </si>
  <si>
    <t>1406-04-47-12-29-003-38-15</t>
  </si>
  <si>
    <t>Тослох мат Ачигч /АЗ-11/</t>
  </si>
  <si>
    <t>1406-04-47-12-29-003-38-11</t>
  </si>
  <si>
    <t>Тослох мат Ачигч ZL50GV XCMG /АЗ-07/</t>
  </si>
  <si>
    <t>1406-04-47-12-29-003-38-10</t>
  </si>
  <si>
    <t>Тослох мат Ачигч ZL50GV XCMG /АЗ-06/</t>
  </si>
  <si>
    <t>1406-04-47-12-29-003-38-09</t>
  </si>
  <si>
    <t>Тослох мат LC290R /АЗ-08/</t>
  </si>
  <si>
    <t>1406-04-47-12-29-003-38-08</t>
  </si>
  <si>
    <t>Тослох мат LC290R /АЗ-06/</t>
  </si>
  <si>
    <t>1406-04-47-12-29-003-38-06</t>
  </si>
  <si>
    <t>Тослох мат LC290R /АЗ-04//П-49/ 97-39УБ</t>
  </si>
  <si>
    <t>1406-04-47-12-29-003-38-05</t>
  </si>
  <si>
    <t>Тослох мат Hyundai-520Lc-9S /АЗ-43/ 56-84УН</t>
  </si>
  <si>
    <t>1406-04-47-12-29-003-38-04</t>
  </si>
  <si>
    <t>Тослох мат CAT-390FL_GAY20095 /АЗ-41/ 87-58УН</t>
  </si>
  <si>
    <t>1406-04-47-12-29-003-38-03</t>
  </si>
  <si>
    <t>Тослох мат CAT-390FL_GAY20024 /АЗ-45/ 90-06УН</t>
  </si>
  <si>
    <t>1406-04-47-12-29-003-38-02</t>
  </si>
  <si>
    <t>Тослох мат CAT-349D2L_TAH10109 /АЗ-42/ 56-37УН</t>
  </si>
  <si>
    <t>1406-04-47-12-29-003-38-01</t>
  </si>
  <si>
    <t>Тослох мат CAT-374FL_L10015 /АЗ-44/ 37-11УН</t>
  </si>
  <si>
    <t>1406-04-47-12-29-003-03-01</t>
  </si>
  <si>
    <t>1406-04-47-12-29-003-03-00</t>
  </si>
  <si>
    <t>Сэлбэгийн зардал-Няравын бүртгэл</t>
  </si>
  <si>
    <t>Сэлбэг, Тослох материал /Part &amp; Oil/</t>
  </si>
  <si>
    <t>1406-04-47-08-17-001-11-02</t>
  </si>
  <si>
    <t>DC Ачигч шатахуун</t>
  </si>
  <si>
    <t>1406-04-47-08-17-001-01-02</t>
  </si>
  <si>
    <t>DC Ачигч оператор цалин</t>
  </si>
  <si>
    <t>Орон нутаг /DC/</t>
  </si>
  <si>
    <t>1406-04-47-04-15-001-11-03</t>
  </si>
  <si>
    <t>#15b Самосвал шатахуун</t>
  </si>
  <si>
    <t>1406-04-47-04-15-001-11-02</t>
  </si>
  <si>
    <t>#15a Ачигч шатахуун</t>
  </si>
  <si>
    <t>1406-04-47-04-15-001-11-01</t>
  </si>
  <si>
    <t>#15a Эксковатор шатахуун</t>
  </si>
  <si>
    <t>1406-04-47-04-15-001-01-03</t>
  </si>
  <si>
    <t>#15b Самосвал жолооч цалин</t>
  </si>
  <si>
    <t>1406-04-47-04-15-001-01-02</t>
  </si>
  <si>
    <t>#15a Ачигч оператор цалин</t>
  </si>
  <si>
    <t>1406-04-47-04-15-001-01-01</t>
  </si>
  <si>
    <t>#15a Эксковатор оператор цалин</t>
  </si>
  <si>
    <t>1406-04-47-04-13-001-11-03</t>
  </si>
  <si>
    <t>#13b Самосвал шатахуун</t>
  </si>
  <si>
    <t>1406-04-47-04-13-001-11-02</t>
  </si>
  <si>
    <t>#13a Ачигч шатахуун</t>
  </si>
  <si>
    <t>1406-04-47-04-13-001-11-01</t>
  </si>
  <si>
    <t>#13a Эксковатор шатахуун</t>
  </si>
  <si>
    <t>1406-04-47-04-13-001-01-03</t>
  </si>
  <si>
    <t>#13b Самосвал жолооч цалин</t>
  </si>
  <si>
    <t>1406-04-47-04-13-001-01-02</t>
  </si>
  <si>
    <t>#13a Ачигч оператор цалин</t>
  </si>
  <si>
    <t>1406-04-47-04-13-001-01-01</t>
  </si>
  <si>
    <t>#13a Эксковатор оператор цалин</t>
  </si>
  <si>
    <t>1406-04-47-04-11-001-11-06</t>
  </si>
  <si>
    <t>DC-TH2 #11c Ачигч шатахуун</t>
  </si>
  <si>
    <t>1406-04-47-04-11-001-11-03</t>
  </si>
  <si>
    <t>#11b Самосвал шатахуун</t>
  </si>
  <si>
    <t>1406-04-47-04-11-001-11-02</t>
  </si>
  <si>
    <t>#11a Ачигч шатахуун</t>
  </si>
  <si>
    <t>1406-04-47-04-11-001-11-01</t>
  </si>
  <si>
    <t>#11a Эксковатор шатахуун</t>
  </si>
  <si>
    <t>1406-04-47-04-11-001-01-06</t>
  </si>
  <si>
    <t>DC-TH2 #11c Ачигч оператор цалин</t>
  </si>
  <si>
    <t>1406-04-47-04-11-001-01-03</t>
  </si>
  <si>
    <t>#11b Самосвал жолооч цалин</t>
  </si>
  <si>
    <t>1406-04-47-04-11-001-01-02</t>
  </si>
  <si>
    <t>#11a Ачигч оператор цалин</t>
  </si>
  <si>
    <t>1406-04-47-04-11-001-01-01</t>
  </si>
  <si>
    <t>#11a Эксковатор оператор цалин</t>
  </si>
  <si>
    <t>1406-04-47-04-00-001-11-02</t>
  </si>
  <si>
    <t>WEAa1 Ачигч шатахуун</t>
  </si>
  <si>
    <t>1406-04-47-04-00-001-11-01</t>
  </si>
  <si>
    <t>WEAa1 Эксковатор шатахуун</t>
  </si>
  <si>
    <t>1406-04-47-04-00-001-01-02</t>
  </si>
  <si>
    <t>WEAa1 Ачигч оператор цалин</t>
  </si>
  <si>
    <t>1406-04-47-04-00-001-01-01</t>
  </si>
  <si>
    <t>WEAa1 Эксковатор оператор цалин</t>
  </si>
  <si>
    <t>1406-04-47-04-00-000-08-01</t>
  </si>
  <si>
    <t>Coal Тэсэлгээний ажлын зардал-Нүүрс</t>
  </si>
  <si>
    <t>Нүүрс олборлолт /Coal/</t>
  </si>
  <si>
    <t>1406-04-47-10-19-001-11-03</t>
  </si>
  <si>
    <t>REASHb Самосвал шатахуун</t>
  </si>
  <si>
    <t>1406-04-47-10-19-001-11-02</t>
  </si>
  <si>
    <t>REASHa Ачигч шатахуун</t>
  </si>
  <si>
    <t>1406-04-47-10-19-001-11-01</t>
  </si>
  <si>
    <t>REASHa Эксковатор шатахуун</t>
  </si>
  <si>
    <t>1406-04-47-10-19-001-01-03</t>
  </si>
  <si>
    <t>REASHb Самосвал жолооч цалин</t>
  </si>
  <si>
    <t>1406-04-47-10-19-001-01-02</t>
  </si>
  <si>
    <t>REASHa Ачигч оператор цалин</t>
  </si>
  <si>
    <t>1406-04-47-10-19-001-01-01</t>
  </si>
  <si>
    <t>REASHa Эксковатор оператор цалин</t>
  </si>
  <si>
    <t>Дахин тээвэр /REASH/</t>
  </si>
  <si>
    <t>1406-04-47-07-16-001-11-02</t>
  </si>
  <si>
    <t>CUS Ачигч шатахуун</t>
  </si>
  <si>
    <t>1406-04-47-07-16-001-11-01</t>
  </si>
  <si>
    <t>CUS Эксковатор шатахуун</t>
  </si>
  <si>
    <t>1406-04-47-07-16-001-01-02</t>
  </si>
  <si>
    <t>CUS Ачигч оператор цалин</t>
  </si>
  <si>
    <t>1406-04-47-07-16-001-01-01</t>
  </si>
  <si>
    <t>CUS Эксковатор оператор цалин</t>
  </si>
  <si>
    <t>Гааль /CUS/</t>
  </si>
  <si>
    <t>1406-04-47-07-16-000-47-01</t>
  </si>
  <si>
    <t>Багаж хэрэгсэл ашиглалтанд буй хангамжийн хэвийн хорогдол</t>
  </si>
  <si>
    <t>1406-04-47-07-16-000-45-01</t>
  </si>
  <si>
    <t>1406-04-47-07-16-000-15-02</t>
  </si>
  <si>
    <t>Кемпийн зардал</t>
  </si>
  <si>
    <t>1406-04-47-07-16-000-09-01</t>
  </si>
  <si>
    <t>Бусад нэмэгдэл зардал</t>
  </si>
  <si>
    <t>1406-04-47-11-20-001-11-06</t>
  </si>
  <si>
    <t>DSL Түлшний машин шатахуун</t>
  </si>
  <si>
    <t>1406-04-47-11-20-001-11-05</t>
  </si>
  <si>
    <t>WAT Усны машин шатахуун</t>
  </si>
  <si>
    <t>1406-04-47-11-20-001-11-02</t>
  </si>
  <si>
    <t>HEATa Ачигч шатахуун</t>
  </si>
  <si>
    <t>1406-04-47-11-20-001-11-01</t>
  </si>
  <si>
    <t>HEATa Эксковатор шатахуун</t>
  </si>
  <si>
    <t>1406-04-47-11-20-001-01-06</t>
  </si>
  <si>
    <t>DSL Түлшний машин жолооч цалин</t>
  </si>
  <si>
    <t>1406-04-47-11-20-001-01-05</t>
  </si>
  <si>
    <t>WAT Усны машины жолооч цалин</t>
  </si>
  <si>
    <t>1406-04-47-11-20-001-01-02</t>
  </si>
  <si>
    <t>HEATa Ачигч оператор цалин</t>
  </si>
  <si>
    <t>1406-04-47-11-20-001-01-01</t>
  </si>
  <si>
    <t>HEATa Эксковатор оператор цалин</t>
  </si>
  <si>
    <t>Бусад /OTHER/</t>
  </si>
  <si>
    <t>1406-04-47-06-14-001-11-12</t>
  </si>
  <si>
    <t>DPPd Самосвал шатахуун</t>
  </si>
  <si>
    <t>1406-04-47-06-14-001-11-11</t>
  </si>
  <si>
    <t>DPPb Самосвал штахуун</t>
  </si>
  <si>
    <t>1406-04-47-06-14-001-11-10</t>
  </si>
  <si>
    <t>DPPa Самосвал шатахуун</t>
  </si>
  <si>
    <t>1406-04-47-06-14-001-11-09</t>
  </si>
  <si>
    <t>DPPf Ачигч шатахуун</t>
  </si>
  <si>
    <t>1406-04-47-06-14-001-11-08</t>
  </si>
  <si>
    <t>DPPf Эксковатор шатахуун</t>
  </si>
  <si>
    <t>1406-04-47-06-14-001-11-07</t>
  </si>
  <si>
    <t>DPPb Ачигч шатахуун</t>
  </si>
  <si>
    <t>1406-04-47-06-14-001-11-06</t>
  </si>
  <si>
    <t>DPPb Эксковатор шатахуун</t>
  </si>
  <si>
    <t>1406-04-47-06-14-001-11-05</t>
  </si>
  <si>
    <t>DPPa Ачигч шатахуун</t>
  </si>
  <si>
    <t>1406-04-47-06-14-001-11-04</t>
  </si>
  <si>
    <t>DPPa Эксковатор шатахуун</t>
  </si>
  <si>
    <t>1406-04-47-06-14-001-11-02</t>
  </si>
  <si>
    <t>DPPc Ачигч шатахуун</t>
  </si>
  <si>
    <t>1406-04-47-06-14-001-11-01</t>
  </si>
  <si>
    <t>DPPc Эксковатор шатахуун</t>
  </si>
  <si>
    <t>1406-04-47-06-14-001-01-12</t>
  </si>
  <si>
    <t>DPPd Самосвал жолооч цалин</t>
  </si>
  <si>
    <t>1406-04-47-06-14-001-01-11</t>
  </si>
  <si>
    <t>DPPb Самосвал жолооч цалин</t>
  </si>
  <si>
    <t>1406-04-47-06-14-001-01-10</t>
  </si>
  <si>
    <t>DPPa Самсовал жолооч цалин</t>
  </si>
  <si>
    <t>1406-04-47-06-14-001-01-09</t>
  </si>
  <si>
    <t>DPPf Ачигч оператор цалин</t>
  </si>
  <si>
    <t>1406-04-47-06-14-001-01-08</t>
  </si>
  <si>
    <t>DPPf Эксковатор оператор цалин</t>
  </si>
  <si>
    <t>1406-04-47-06-14-001-01-07</t>
  </si>
  <si>
    <t>DPPb Ачигч оператор цалин</t>
  </si>
  <si>
    <t>1406-04-47-06-14-001-01-06</t>
  </si>
  <si>
    <t>DPPb Эксковатор оператор цалин</t>
  </si>
  <si>
    <t>1406-04-47-06-14-001-01-05</t>
  </si>
  <si>
    <t>DPPa Ачигч оператор цалин</t>
  </si>
  <si>
    <t>1406-04-47-06-14-001-01-04</t>
  </si>
  <si>
    <t>DPPa Эксковатор оператор цалин</t>
  </si>
  <si>
    <t>1406-04-47-06-14-001-01-02</t>
  </si>
  <si>
    <t>DPPc Ачигч оператор цалин</t>
  </si>
  <si>
    <t>1406-04-47-06-14-001-01-01</t>
  </si>
  <si>
    <t>DPPc Эксковатор оператор цалин</t>
  </si>
  <si>
    <t>Баяжуулах үйлдвэр /DPP/</t>
  </si>
  <si>
    <t>1405-04-40-00-00-000-00-01</t>
  </si>
  <si>
    <t>ДҮ-ийн нэгтгэл зардал</t>
  </si>
  <si>
    <t>ДҮ-н нэгтгэл</t>
  </si>
  <si>
    <t>1401-04-47-00-00-000-00-01</t>
  </si>
  <si>
    <t>Түүхий эд материал Хөшөөт</t>
  </si>
  <si>
    <t>1401-04-43-00-00-000-00-02</t>
  </si>
  <si>
    <t>Түүхий эд материал БӨ 40км</t>
  </si>
  <si>
    <t>1401-04-41-00-00-000-00-00</t>
  </si>
  <si>
    <t>Түүхий эд материал ХО.Үенч</t>
  </si>
  <si>
    <t>1401-04-40-00-00-000-00-00</t>
  </si>
  <si>
    <t>Түүхий эд материал УБ</t>
  </si>
  <si>
    <t>Түүхий эд материал</t>
  </si>
  <si>
    <t>1209-04-40-00-00-000-00-01</t>
  </si>
  <si>
    <t>ААНОАТ, ХХОАТ</t>
  </si>
  <si>
    <t>1209-04-40-00-00-000-00-00</t>
  </si>
  <si>
    <t>НӨАТ авлага</t>
  </si>
  <si>
    <t>Татварын авлага</t>
  </si>
  <si>
    <t>1206-04-40-00-00-000-00-00</t>
  </si>
  <si>
    <t>ХЧТА-ны тэтгэмж авлага</t>
  </si>
  <si>
    <t>1204-04-40-00-00-000-00-03</t>
  </si>
  <si>
    <t>Шатахууны авлага</t>
  </si>
  <si>
    <t>1204-04-40-00-00-0000-00-02</t>
  </si>
  <si>
    <t>Дараа тооцоо</t>
  </si>
  <si>
    <t>1204-04-40-00-00-0000-00-01</t>
  </si>
  <si>
    <t>Ажилчдаас авах авлага</t>
  </si>
  <si>
    <t>1204-04-40-00-00-0000-00-00</t>
  </si>
  <si>
    <t>Гишүүн компани хоорондын авлага</t>
  </si>
  <si>
    <t>Бусад авлага</t>
  </si>
  <si>
    <t>USD</t>
  </si>
  <si>
    <t>1202-04-40-00-00-000-00-01</t>
  </si>
  <si>
    <t>Баталгаа барьцааны авлага (USD)</t>
  </si>
  <si>
    <t>1202-04-40-00-00-000-00-00</t>
  </si>
  <si>
    <t>Гадны байгууллага хувь хүнээс валютын авлага (USD)</t>
  </si>
  <si>
    <t>Дансны авлага</t>
  </si>
  <si>
    <t>1201-04-40-00-00-000-00-04</t>
  </si>
  <si>
    <t>НӨАТ-н тооцооны авлага бүртгэх данс</t>
  </si>
  <si>
    <t>1201-04-40-00-00-000-00-03</t>
  </si>
  <si>
    <t>Баталгаа барьцааны авлага</t>
  </si>
  <si>
    <t>1201-04-40-00-00-0000-00-02</t>
  </si>
  <si>
    <t>Гадны хувь хүмүүсээс авах авлага</t>
  </si>
  <si>
    <t>1201-04-40-00-00-0000-00-01</t>
  </si>
  <si>
    <t>Гадны байгууллагаас авах авлага</t>
  </si>
  <si>
    <t>1103-04-40-00-00-000-00-04</t>
  </si>
  <si>
    <t>Шунхлай 9496120199383207 /Санхүү/</t>
  </si>
  <si>
    <t>1103-04-40-00-00-000-00-02</t>
  </si>
  <si>
    <t>Петровис 9360100135994 /Түмээ/</t>
  </si>
  <si>
    <t>1103-04-40-00-00-000-00-01</t>
  </si>
  <si>
    <t>Петровис 93601001531443 /АҮБХНХ/</t>
  </si>
  <si>
    <t>1103-04-40-00-00-000-00-00</t>
  </si>
  <si>
    <t>Петровис 9360100053106 (Захирал)</t>
  </si>
  <si>
    <t>Замд яваа мөнгө</t>
  </si>
  <si>
    <t>1102-04-40-00-00-000-00-08</t>
  </si>
  <si>
    <t>Чингис хаан 5101004011 (USD)</t>
  </si>
  <si>
    <t>1102-04-40-00-00-0000-00-05</t>
  </si>
  <si>
    <t>Төрийн банк 2400055111 (USD)</t>
  </si>
  <si>
    <t>1102-04-40-00-00-0000-00-01</t>
  </si>
  <si>
    <t>ХАС 5000714681 (USD)</t>
  </si>
  <si>
    <t>1102-04-40-00-00-0000-00-00</t>
  </si>
  <si>
    <t>ХААН 5038020711 (USD)</t>
  </si>
  <si>
    <t>Харилцахад байгаа мөнгө</t>
  </si>
  <si>
    <t>1102-04-40-00-00-000-00-07</t>
  </si>
  <si>
    <t>Хадгаламж ХААН 5057362775 (USD)</t>
  </si>
  <si>
    <t>1102-04-40-00-00-000-00-06</t>
  </si>
  <si>
    <t>Хадгаламж ХХБ 471008432 (USD)</t>
  </si>
  <si>
    <t>Хадгаламжид байгаа мөнгөн хөрөнгө</t>
  </si>
  <si>
    <t>1101-04-40-00-00-000-00-21</t>
  </si>
  <si>
    <t>Голомт банк 2705108892 /MNT/</t>
  </si>
  <si>
    <t>1101-04-40-00-00-000-00-13</t>
  </si>
  <si>
    <t>Хас банк Дэвжих хадгаламж 5001449083 (MNT)</t>
  </si>
  <si>
    <t>1101-04-40-00-00-000-00-10</t>
  </si>
  <si>
    <t>ХААН 5038092539 (MNT)</t>
  </si>
  <si>
    <t>1101-04-40-00-00-000-00-09</t>
  </si>
  <si>
    <t>Төрийн банк 106000025300 (MNT)</t>
  </si>
  <si>
    <t>1101-04-40-00-00-000-00-04</t>
  </si>
  <si>
    <t>Голомт3635131262 (MNT)</t>
  </si>
  <si>
    <t>1101-04-40-00-00-000-00-03</t>
  </si>
  <si>
    <t>Голомт1103075540 (MNT)</t>
  </si>
  <si>
    <t>1101-04-40-00-00-0000-00-05</t>
  </si>
  <si>
    <t>Төрийн банк 2400046366 (MNT)</t>
  </si>
  <si>
    <t>1101-04-40-00-00-0000-00-01</t>
  </si>
  <si>
    <t>ХАС 5000352385 (MNT)</t>
  </si>
  <si>
    <t>1101-04-40-00-00-0000-00-00</t>
  </si>
  <si>
    <t>ХААН 5038016669 (MNT)</t>
  </si>
  <si>
    <t>1101-04-40-00-00-000-00-12</t>
  </si>
  <si>
    <t>Хадгаламж ХХБ 471008430 (MNT)</t>
  </si>
  <si>
    <t>1002-04-40-00-00-000-00-00</t>
  </si>
  <si>
    <t>Касс Улаанбаатар (USD)</t>
  </si>
  <si>
    <t>Касс дахь бэлэн мөнгө</t>
  </si>
  <si>
    <t>1001-04-40-00-00-0000-00-00</t>
  </si>
  <si>
    <t>Касс Улаанбаатар (MNT)</t>
  </si>
  <si>
    <t xml:space="preserve">  Мөнгө, түүнтэй адилтгах хөрөнгийн эцсийн үлдэгдэл</t>
  </si>
  <si>
    <t xml:space="preserve">  Мөнгө, түүнтэй адилтгах хөрөнгийн эхний үлдэгдэл</t>
  </si>
  <si>
    <t xml:space="preserve">  Бүх цэвэр мөнгөн гүйлгээ</t>
  </si>
  <si>
    <t xml:space="preserve">  Санхүүгийн үйл ажиллагааны цэвэр мөнгөн гүйлгээний дүн</t>
  </si>
  <si>
    <t>3.3</t>
  </si>
  <si>
    <t xml:space="preserve">  Валютын ханшийн тэгшитгэлийн алдагдал</t>
  </si>
  <si>
    <t>3.2.5</t>
  </si>
  <si>
    <t xml:space="preserve">        Төлсөн ногдол ашиг</t>
  </si>
  <si>
    <t>3.2.4</t>
  </si>
  <si>
    <t xml:space="preserve">        Хувьцаа буцаан худалдаж төлсөн</t>
  </si>
  <si>
    <t>3.2.3</t>
  </si>
  <si>
    <t xml:space="preserve">        Санхүүгийн түрээсийн өглөгт төлсөн</t>
  </si>
  <si>
    <t>3.2.2</t>
  </si>
  <si>
    <t xml:space="preserve">        Зээл, өрийн үнэт цаасны төлбөрт төлсөн</t>
  </si>
  <si>
    <t>3.2.1</t>
  </si>
  <si>
    <t xml:space="preserve">  Мөнгөн зарлагын дүн (-)</t>
  </si>
  <si>
    <t>3.2</t>
  </si>
  <si>
    <t xml:space="preserve">        Валютын ханшийн тэгшитгэлийн ашиг</t>
  </si>
  <si>
    <t>3.1.4</t>
  </si>
  <si>
    <t xml:space="preserve">        Төрөл бүрийн хандив</t>
  </si>
  <si>
    <t>3.1.3</t>
  </si>
  <si>
    <t xml:space="preserve">        Хувьцаа болон өмчийн бусад үнэт цаас гаргаснаас хүлээн авсан</t>
  </si>
  <si>
    <t>3.1.2</t>
  </si>
  <si>
    <t xml:space="preserve">        Зээл авсан, өрийн үнэт цаас гаргаснаас хүлээн авсан</t>
  </si>
  <si>
    <t>3.1.1</t>
  </si>
  <si>
    <t xml:space="preserve">  Мөнгөн орлогын дүн (+)</t>
  </si>
  <si>
    <t>3.1</t>
  </si>
  <si>
    <t xml:space="preserve">  Санхүүгийн үйл ажиллагааны мөнгөн гүйлгээ</t>
  </si>
  <si>
    <t xml:space="preserve">  Хөрөнгө оруулалтын үйл ажиллагааны цэвэр мөнгөн гүйлгээний дүн</t>
  </si>
  <si>
    <t xml:space="preserve">        Бусдад олгосон зээл болон урьдчилгаа</t>
  </si>
  <si>
    <t>2.2.5</t>
  </si>
  <si>
    <t xml:space="preserve">        Бусад урт хугацаат хөрөнгө олж эзэмшихэд төлсөн</t>
  </si>
  <si>
    <t>2.2.4</t>
  </si>
  <si>
    <t xml:space="preserve">        Хөрөнгө оруулалт олж эзэмшихэд төлсөн</t>
  </si>
  <si>
    <t>2.2.3</t>
  </si>
  <si>
    <t xml:space="preserve">        Биет бус хөрөнгө олж эзэмшихэд төлсөн</t>
  </si>
  <si>
    <t>2.2.2</t>
  </si>
  <si>
    <t xml:space="preserve">        Үндсэн хөрөнгө олж эзэмшихэд төлсөн</t>
  </si>
  <si>
    <t>2.2.1</t>
  </si>
  <si>
    <t xml:space="preserve">        Хүлээн авсан ногдол ашиг</t>
  </si>
  <si>
    <t>2.1.7</t>
  </si>
  <si>
    <t xml:space="preserve">        Хүлээн авсан хүүний орлого</t>
  </si>
  <si>
    <t>2.1.6</t>
  </si>
  <si>
    <t xml:space="preserve">        Бусдаас авсан зээл, мөнгөн урьдчилгааны буцаан төлөлт</t>
  </si>
  <si>
    <t>2.1.5</t>
  </si>
  <si>
    <t xml:space="preserve">        Бусад урт хугацаат хөрөнгө боруулсаны орлого</t>
  </si>
  <si>
    <t>2.1.4</t>
  </si>
  <si>
    <t xml:space="preserve">        Хөрөнгө оруулалт борлуулсаны орлого</t>
  </si>
  <si>
    <t>2.1.3</t>
  </si>
  <si>
    <t xml:space="preserve">        Биет бус хөрөнгө борлуулсаны орлого</t>
  </si>
  <si>
    <t xml:space="preserve">        Үндсэн хөрөнгө борлуулсаны орлого</t>
  </si>
  <si>
    <t xml:space="preserve">  Хөрөнгө оруулалтын үйл ажиллагааны мөнгөн гүйлгээ</t>
  </si>
  <si>
    <t xml:space="preserve">  Үндсэн үйл ажиллагааны цэвэр мөнгөн гүйлгээний дүн</t>
  </si>
  <si>
    <t xml:space="preserve">        Бусад мөнгөн зарлага</t>
  </si>
  <si>
    <t xml:space="preserve">        Даатгалын төлбөрт төлсөн</t>
  </si>
  <si>
    <t xml:space="preserve">        Татварын байгууллагад төлсөн</t>
  </si>
  <si>
    <t xml:space="preserve">        Хүүний төлбөрт төлсөн</t>
  </si>
  <si>
    <t xml:space="preserve">        Түлш, шатахуун, тээврийн хөлс, сэлбэг хэрэгсэлд төлсөн</t>
  </si>
  <si>
    <t xml:space="preserve">        Ашиглалтын зардалд төлсөн</t>
  </si>
  <si>
    <t xml:space="preserve">        Бараа материал худалдан авахад төлсөн</t>
  </si>
  <si>
    <t xml:space="preserve">        Нийгмийн даатгалын байгууллагад төлсөн</t>
  </si>
  <si>
    <t xml:space="preserve">        Ажиллагчдад төлсөн</t>
  </si>
  <si>
    <t xml:space="preserve">        Бусад мөнгөн орлого</t>
  </si>
  <si>
    <t xml:space="preserve">        Татаас, санхүүжилтийн орлого</t>
  </si>
  <si>
    <t xml:space="preserve">        Буцаан авсан албан татвар</t>
  </si>
  <si>
    <t xml:space="preserve">        Даатгалын нөхвөрөөс хүлээн авсан мөнгө</t>
  </si>
  <si>
    <t xml:space="preserve">        Эрхийн шимтгэл, хураамж, төлбөрийн орлого</t>
  </si>
  <si>
    <t xml:space="preserve">        Бараа борлуулсан, үйлчилгээ үзүүлсэний орлого</t>
  </si>
  <si>
    <t xml:space="preserve">  Үндсэн үйл ажиллагааны мөнгөн гүйлгээ</t>
  </si>
  <si>
    <t>Мөнгөн гүйлгээний тайлан</t>
  </si>
  <si>
    <t>Албан татвар төлөгч нь улирлын тайланг дараа улирлын эхний сарын 20-ны дотор, жилийн эцсийн тайланг дараа оны 2 сарын 10-ны 
дотор харъяалах татварын албанд тушаана.</t>
  </si>
  <si>
    <t>20     оны    сарын    өдөр</t>
  </si>
  <si>
    <t>. . . . . . . . . . . . . . . . . .</t>
  </si>
  <si>
    <t>Ерөнхий нягтлан бодогч:</t>
  </si>
  <si>
    <t>Татварын улсын байцаагч: . . . . . . . . . . . . . . . . .</t>
  </si>
  <si>
    <t>Дарга /Захирал/:</t>
  </si>
  <si>
    <t>Тайланг хүлээн авсан:</t>
  </si>
  <si>
    <t>Тайланг үнэн зөв гаргасан:</t>
  </si>
  <si>
    <t>Дутуу</t>
  </si>
  <si>
    <t>Илүү</t>
  </si>
  <si>
    <t>Тайлангийн эцсийн үлдэгдэл</t>
  </si>
  <si>
    <t>Илүү төлөлтөөс бусад татварын өрөнд суутган тооцсон</t>
  </si>
  <si>
    <t>Буцаан олгосон болон хүчингүй болгосон татвар</t>
  </si>
  <si>
    <t>Бусад татварын илүү төлөлтөөс суутган тооцсон</t>
  </si>
  <si>
    <t>Татварын алба болон татвар төлөгч хоорондын тооцоогоор төлсөн</t>
  </si>
  <si>
    <t>Өөрчлөлт /+,-/</t>
  </si>
  <si>
    <t>Гүйцэтгэл</t>
  </si>
  <si>
    <t>Тайлант хугацаанд дансаар төлсөн</t>
  </si>
  <si>
    <t>Тайлант хугацаанд ногдуулсан татвар</t>
  </si>
  <si>
    <t>Тайлангийн эхний үлдэгдэл</t>
  </si>
  <si>
    <t>Г. Татварын тооцоолол:</t>
  </si>
  <si>
    <t>55</t>
  </si>
  <si>
    <t xml:space="preserve"> 27. НИЙТ ТӨЛБӨЛ ЗОХИХ ТАТВАРЫН ДҮН ( Хүснэгт А, мөр 31+ Хүснэгт Б, мөр 45+ Маягт ТТ-13 мөр 24 )</t>
  </si>
  <si>
    <t>54</t>
  </si>
  <si>
    <t xml:space="preserve"> 26.ХУУЛИЙН ДАГУУ БУСДАД СУУТГУУЛСАН АЛБАН ТАТВАРЫН ДҮН ( мөр 47+49+51+53 )</t>
  </si>
  <si>
    <t>53</t>
  </si>
  <si>
    <t xml:space="preserve">   25.1.Үл хөдлөх хөрөнгө борлуулсаны орлогод суутгуулсан татвар (52*2 хувь)</t>
  </si>
  <si>
    <t>52</t>
  </si>
  <si>
    <t xml:space="preserve"> 25.Үл хөдлөх хөрөнгө борлуулсны орлого</t>
  </si>
  <si>
    <t>51</t>
  </si>
  <si>
    <t xml:space="preserve">   24.1. Эрх борлуулсны орлогод суутгуулсан татвар ( 50*30 хувь)</t>
  </si>
  <si>
    <t>50</t>
  </si>
  <si>
    <t xml:space="preserve"> 24.Эрх борлуулсаны орлого</t>
  </si>
  <si>
    <t>49</t>
  </si>
  <si>
    <t xml:space="preserve">   23.1.Эрхийн шимтгэлийн орлогод суутгуулсан татвар ( мөр 48*10 хувь )</t>
  </si>
  <si>
    <t>48</t>
  </si>
  <si>
    <t xml:space="preserve"> 23.Эрхийн шимтгэлийн орлого</t>
  </si>
  <si>
    <t>47</t>
  </si>
  <si>
    <t xml:space="preserve">   22.1.Ногдол ашгийн орлогод суутгуулсан татвар ( мөр 46*10 хувь)</t>
  </si>
  <si>
    <t>46</t>
  </si>
  <si>
    <t xml:space="preserve"> 22.Ногдол ашгийн орлого</t>
  </si>
  <si>
    <t>В. Хуулийн дагуу бусдад суутгуулсан татварын тооцоолол:</t>
  </si>
  <si>
    <t>45</t>
  </si>
  <si>
    <t xml:space="preserve"> 21. ТУСГАЙ ХУВЬ ХЭМЖЭЭГЭЭР ТӨЛБӨЛ ЗОХИХ АЛБАН ТАТВАРЫН ДҮН ( мөр 33+38+40+42+44 )</t>
  </si>
  <si>
    <t>44</t>
  </si>
  <si>
    <t xml:space="preserve">   20.1. Гадаад улсад олсон ААНОАТ-ын хуульд заасан тусгайлсан хувь хэмжээгээр албан татвар ногдуулах орлогод суутгасан татвар ( мөр 43* хуульд заасан хувиар )</t>
  </si>
  <si>
    <t>43</t>
  </si>
  <si>
    <t xml:space="preserve"> 20. Гадаад улсад олсон ААНОАТ-ын хуульд заасан тусгайлсан хувь хэмжээгээр албан татвар ногдуулах орлого /суутгагч нь оршин суугч бус этгээд бол/</t>
  </si>
  <si>
    <t>42</t>
  </si>
  <si>
    <t xml:space="preserve">   19.1. Давхар татварын гэрээний заалтын дагуу Монгол улсад татвар төлөх  ногдол ашиг, хүүгийн орлогод ногдох татвар ( мөр 41* гэрээнд заасан хувиар )</t>
  </si>
  <si>
    <t>41</t>
  </si>
  <si>
    <t xml:space="preserve"> 19. Давхар татварын гэрээтэй гадаад улсад олслн тухайн гэрээнд заасны дагуу Монгол улсад татвар ногдуулах ногдол ашиг, хүүгийн орлого</t>
  </si>
  <si>
    <t>40</t>
  </si>
  <si>
    <t xml:space="preserve">   18.1. Хүүгийн орлогод ногдуулсан татвар ( 39*10 хувь )</t>
  </si>
  <si>
    <t>39</t>
  </si>
  <si>
    <t xml:space="preserve"> 18.Хүүгийн орлого</t>
  </si>
  <si>
    <t>38</t>
  </si>
  <si>
    <t xml:space="preserve">   17.4. Ногдуулсан татвар ( 37*40 хувь )</t>
  </si>
  <si>
    <t>37</t>
  </si>
  <si>
    <t xml:space="preserve">   17.3.Татвар ногдуулах орлого ( мөр 34-35-36 )</t>
  </si>
  <si>
    <t>36</t>
  </si>
  <si>
    <t xml:space="preserve">   17.2. Хонжворт олгосон мөнгө болон барааны үнэ</t>
  </si>
  <si>
    <t>35</t>
  </si>
  <si>
    <t xml:space="preserve">   17.1. Баримтаар нотлогдох зардал</t>
  </si>
  <si>
    <t>34</t>
  </si>
  <si>
    <t xml:space="preserve"> 17. Төлбөрт таавар, бооцоот тоглоом, эд мөнгөний хонжворт сугалааны орлого</t>
  </si>
  <si>
    <t>33</t>
  </si>
  <si>
    <t xml:space="preserve">   16.1.Эротик хэвлэл, ном зохиол, дүрс бичлэг худалдсан буюу төлбөртэй ашиглуулсан, эротик тоглолт явуулсан үйлчилгээний орлогод ногдуулсан татвар (32*40 хувь)</t>
  </si>
  <si>
    <t>32</t>
  </si>
  <si>
    <t xml:space="preserve"> 16.Эротик хэвлэл, ном зохиол, дүрс бичлэг худалдсан буюу төлбөртэй ашиглуулсан, эротик тоглолт явуулсан үйлчилгээний орлого</t>
  </si>
  <si>
    <t>Б. Тусгай хувь хэмжээгээр ногдуулах татварын тооцоолол:</t>
  </si>
  <si>
    <t>31</t>
  </si>
  <si>
    <t xml:space="preserve"> 15.НИЙТЛЭГ ХУВЬ ХЭМЖЭЭГЭЭР ТӨЛБӨЛ ЗОХИХ АЛБАН ТАТВАР (мөр 29-30)</t>
  </si>
  <si>
    <t>30</t>
  </si>
  <si>
    <t xml:space="preserve"> 14.Хөнгөлөгдөх татварын дүн ( Маягт ТТ-02(б), Б хүснэгтийн дүн)</t>
  </si>
  <si>
    <t>29</t>
  </si>
  <si>
    <t xml:space="preserve"> 13.Ногдуулсан татвар (Мөр 28* хуулийн 17.1-д заасан хувиар)</t>
  </si>
  <si>
    <t>28</t>
  </si>
  <si>
    <t xml:space="preserve"> 12.Нийтлэг хувь хэмжээгээр татвар ногдуулах орлогын дүн ( Мөр 26-27)</t>
  </si>
  <si>
    <t>27</t>
  </si>
  <si>
    <t xml:space="preserve"> 11.Өмнөх жилүүдийн татварын тайлангаар гарсан татварын албаар баталгаажуулсан алдагдлаас тайлант хугацаанд шилжүүлсэн дүн ( Маягт ТТ-02(в), А хүснэгтийн 3 дахь хэсгийн дүн)</t>
  </si>
  <si>
    <t>26</t>
  </si>
  <si>
    <t xml:space="preserve"> 10.Зохицуулагдсан татвар ногдуулах орлогын дүн ( мөр 24+25 )</t>
  </si>
  <si>
    <t xml:space="preserve"> 9.Сайн дурын даатгалын хураамжийн хэтрэлт ( " Санхүүгийн болон орлогын албан татварын тайлангийн үзүүлэлт хоорондын зөрүүг зохицуулах тайлангийн"-гийн 5.1 дэх мөрийн дүн)</t>
  </si>
  <si>
    <t xml:space="preserve"> 8.Татвар ногдуулах орлогын дүн ( мөр 21+22-23 )</t>
  </si>
  <si>
    <t xml:space="preserve"> 7."Санхүүгийн болон орлогын албан татварын тайлангийн үзүүлэлт хоорондын зөрүүг зохицуулах тайлан "-гийн А2, В4 мөрийн  дүн буюу татвар ногдуулах орлогыг бууруулах дүн</t>
  </si>
  <si>
    <t xml:space="preserve"> 6.Хуульд заасан татвар ногдох орлогоос хасагдахгүй зардлын дүн буюу  " Санхүүгийн болон орлогын албан татаварын тайлангийн үзүүлэлт хоорондын зөрүүг зохицуулах тайлан"-гийн А1, В3 мөрийн нийлбэр дүн / татварын өмнөх ашгийг нэмэгдүүлэх дүн/</t>
  </si>
  <si>
    <t xml:space="preserve"> 5.Татварын өмнөх ашиг+, алдагдал - ( мөр 1-18-19-20)</t>
  </si>
  <si>
    <t xml:space="preserve"> 4.Үндсэн бус үйл ажиллагааны зардал</t>
  </si>
  <si>
    <t xml:space="preserve"> 3.Удирдлагын болон борлуулалтын үйл ажиллагааны зардал</t>
  </si>
  <si>
    <t xml:space="preserve"> 2.Борлуулсан бүтээгдэхүүний өртөг</t>
  </si>
  <si>
    <t xml:space="preserve">      1.5.11.Албан татвар ногдох бусад орлого</t>
  </si>
  <si>
    <t xml:space="preserve">      1.5.10.Хөдлөх эд хөрөнгө борлуулсаны орлого</t>
  </si>
  <si>
    <t xml:space="preserve">      1.5.9.Хөдлөх болон үл хөдлөх эд хөрөнгийн түрээсийн орлого</t>
  </si>
  <si>
    <t xml:space="preserve">      1.5.8.Гадаад валютын ханшийн зөрүүгийн бодит орлого</t>
  </si>
  <si>
    <t xml:space="preserve">      1.5.7.Гэрээгээр хүлээсэн үүргээ биелүүлээгүй этгээдээс авсан хүү, анз / торгууль, алданги/, хохирлын нөхөн төлбөрийн орлого</t>
  </si>
  <si>
    <t xml:space="preserve">      1.5.6.Техникийн, удирдлагын зөвлөх болон бусад үйлчилгээний орлого</t>
  </si>
  <si>
    <t xml:space="preserve">      1.5.5.Биет бус хөрөнгө борлуулсаны орлого</t>
  </si>
  <si>
    <t xml:space="preserve">      1.5.4.Үнэ төлбөргүйгээр бусдаас авсан бараа, ажил, үйлчилгээ</t>
  </si>
  <si>
    <t xml:space="preserve">      1.5.3.Хувьцаа, үнэт цаас борлуулсаны орлого</t>
  </si>
  <si>
    <t xml:space="preserve">      1.5.2.Туслах үйлдвэрлэл, ажил үйлчилгээний борлуулалтын орлого</t>
  </si>
  <si>
    <t xml:space="preserve">      1.5.1.Үндсэн үйлдвэрлэл , ажил үйлчилгээний борлуулалтын орлого</t>
  </si>
  <si>
    <t xml:space="preserve">   1.5.Нийтлэг хувь хэмжээгээр татвар ногдох орлогын дүн ( мөр 7+8+...+17 )</t>
  </si>
  <si>
    <t xml:space="preserve">   1.4.Бусад орлогын дүн</t>
  </si>
  <si>
    <t xml:space="preserve">   1.3.Хуулийн дагуу бусдад татвар суутгуулсан орлогын дүн ( Хүснэгт В, мөр 46+48+50+52)</t>
  </si>
  <si>
    <t xml:space="preserve">   1.2.Тусгай хувь хэмжээгээр татвар ногдох орлогын дүн ( Хүснэгт Б, мөр 32+34+39+41+43)</t>
  </si>
  <si>
    <t xml:space="preserve">   1.1.Татвараас чөлөөлөгдөх орлогын дүн ( Маягт ТТ-02(б), А хэсгийн дүн)</t>
  </si>
  <si>
    <t xml:space="preserve"> 1.Нийт орлогын дүн ( мөр 2+3+4+5+6)</t>
  </si>
  <si>
    <t>Татварын
алба
хүлээн
авсан</t>
  </si>
  <si>
    <t>Татвар төлөгчийн тодорхойл-
сон</t>
  </si>
  <si>
    <t>Мөр</t>
  </si>
  <si>
    <t>Үзүүлэлтүүд</t>
  </si>
  <si>
    <t>(мянган төгрөгөөр)</t>
  </si>
  <si>
    <t xml:space="preserve">А. Нийтлэг хувь хэмжээгээр ногдуулах татварын тооцоолол: </t>
  </si>
  <si>
    <t>, хэмжээ</t>
  </si>
  <si>
    <t>9. Гадаадын хөрөнгө оруулалтын эзлэх хувь</t>
  </si>
  <si>
    <t>, нэрс</t>
  </si>
  <si>
    <t>8. Салбар компанийн тоо</t>
  </si>
  <si>
    <t>7. Толгой компанийн регистр, нэр</t>
  </si>
  <si>
    <t>-</t>
  </si>
  <si>
    <t>Туслах:  код</t>
  </si>
  <si>
    <t>Үндсэн:  код</t>
  </si>
  <si>
    <t>6. Эрхлэх үйл ажиллагаа:</t>
  </si>
  <si>
    <t>E-mail хаяг:</t>
  </si>
  <si>
    <t>Ш/хайрцаг No:</t>
  </si>
  <si>
    <t>70175158</t>
  </si>
  <si>
    <t>Утас 2:</t>
  </si>
  <si>
    <t>Утас 1:</t>
  </si>
  <si>
    <t>Хашаа, хаалга:</t>
  </si>
  <si>
    <t>Байр:</t>
  </si>
  <si>
    <t>4-р хороо</t>
  </si>
  <si>
    <t>Гудамж, хороолол:</t>
  </si>
  <si>
    <t>Баг, хороо:</t>
  </si>
  <si>
    <t>Сонгинохайрхан</t>
  </si>
  <si>
    <t>Улаанбаатар хот</t>
  </si>
  <si>
    <t>Сум, дүүрэг:</t>
  </si>
  <si>
    <t>Аймаг, хот:</t>
  </si>
  <si>
    <t>5. Татвар төлөгчийн одоогийн хаяг:</t>
  </si>
  <si>
    <t>( ) Тухайн тайлант хугацаанд үйл ажиллагаа эрхлээгүй бол (х)-ээр тэмдэглэнэ.</t>
  </si>
  <si>
    <t>улирал</t>
  </si>
  <si>
    <t>4. Тайлант хугацаа: он</t>
  </si>
  <si>
    <t>0</t>
  </si>
  <si>
    <t>3. Хариуцлагын хэлбэр:</t>
  </si>
  <si>
    <t>2. Нэр:</t>
  </si>
  <si>
    <t>1. ТТД:</t>
  </si>
  <si>
    <t>Аж ахуйн нэгжийн орлогын албан татварын тайлан</t>
  </si>
  <si>
    <t>Маягт ТТ-02</t>
  </si>
  <si>
    <t>Үндэсний татварын алба</t>
  </si>
  <si>
    <t>Татварын Ерөнхий Газрын даргын 2012 оны 05 сарын 10-ны өдрийн 492 дугаар тушаалын 2 дугаар хавсралт</t>
  </si>
  <si>
    <t>Хуудас</t>
  </si>
  <si>
    <t xml:space="preserve">20      оны        сарын        өдөр    </t>
  </si>
  <si>
    <t>Татварын итгэмжлэгдсэн
         нягтлан бодогч:  ...................................................</t>
  </si>
  <si>
    <t>Ерөнхий (ахлах) нягтлан бодогч: ..............................................</t>
  </si>
  <si>
    <t>Татварын улсын байцаагч:         ..........................................</t>
  </si>
  <si>
    <t>Дарга  /Захирал/:           ..................................................</t>
  </si>
  <si>
    <t xml:space="preserve">Тайланг хүлээн авсан: </t>
  </si>
  <si>
    <t xml:space="preserve">Тайланг үнэн зөв гаргасан: </t>
  </si>
  <si>
    <t>12. Хойшлогдсон татварын өглөг</t>
  </si>
  <si>
    <t>11. Хойшлогдсон татварын хөрөнгө</t>
  </si>
  <si>
    <t>10. Нийт дүн ( Татвар ногдуулах орлого 6+ 9), (Төлбөл зохих татвар 7 - 8 + 9)</t>
  </si>
  <si>
    <t>Кт</t>
  </si>
  <si>
    <t>Дт</t>
  </si>
  <si>
    <t>9. Тусгайлсан хувь, хэмжээгээр татвар ногдуулах орлого, ноогдох татвар</t>
  </si>
  <si>
    <t>8.2. ААНОАТ-ын хуулийн ... заалтын дагуу</t>
  </si>
  <si>
    <t>8.1. ААНОАТ-ын хуулийн ... заалтын дагуу</t>
  </si>
  <si>
    <t>8. Хөнгөлөгдөх татварын дүн</t>
  </si>
  <si>
    <t>7. Ногдуулсан татвар (0-30000000,0 бол 10%, 3000000.0-аас дээш дүнгийн 25% + 300000,0)</t>
  </si>
  <si>
    <t>6. Татвар ногдуулах орлогын дүн (5 + 5.1 - 5.2)</t>
  </si>
  <si>
    <t>5.2. Хасах нь: Шилжүүлэх алдагдлын дүн</t>
  </si>
  <si>
    <t>5.1. Нэмэх нь: Сайн дурын даатгалын хэтрэлт</t>
  </si>
  <si>
    <t>5. Нийтлэг хувь хэмжээгээр татвар ногдуулах орлого (Б + В3 - В4)</t>
  </si>
  <si>
    <t>ОА Татварын өглөг /Кт</t>
  </si>
  <si>
    <t>Татвар ногдуулах орлогын дүн</t>
  </si>
  <si>
    <t>Нийт дүн /B4/ (4.1+4.2+4.3)</t>
  </si>
  <si>
    <t>В4</t>
  </si>
  <si>
    <t>Нийт дүн /B3/ ( 3.1+3.2+3.3)</t>
  </si>
  <si>
    <t>В3</t>
  </si>
  <si>
    <t>Бусад /B4/</t>
  </si>
  <si>
    <t>4.3</t>
  </si>
  <si>
    <t>Бусад /B3/</t>
  </si>
  <si>
    <t>Валютын ханшийн зөрүүгийн бодит бус ашиг</t>
  </si>
  <si>
    <t>4.2</t>
  </si>
  <si>
    <t>Валютын ханшийн зөрүүгийн бодит бус алдагдал</t>
  </si>
  <si>
    <t>Элэгдлийн зардал - Татварын тайлангийн</t>
  </si>
  <si>
    <t>4.1</t>
  </si>
  <si>
    <t>Элэгдлийн зардал - Санхүүгийн тайлангийн</t>
  </si>
  <si>
    <t>Дүн</t>
  </si>
  <si>
    <t>Бууруулах утга</t>
  </si>
  <si>
    <t>Нэмэгдүүлэх утга</t>
  </si>
  <si>
    <t>Түр зөрүү</t>
  </si>
  <si>
    <t>В</t>
  </si>
  <si>
    <t xml:space="preserve">      Тайлант үеийн татварын зардал</t>
  </si>
  <si>
    <t>Б3</t>
  </si>
  <si>
    <t xml:space="preserve">      Нэмэх нь : Суутган тооцоололтоор төлөгдсөн татварын зардал</t>
  </si>
  <si>
    <t>Б2</t>
  </si>
  <si>
    <t xml:space="preserve">      Татварын зардал (0-3000000,0 бол 10%, 3000000-аас дээш дүнгийн 25%+300000,0 хувиар тооцно)</t>
  </si>
  <si>
    <t>Б1</t>
  </si>
  <si>
    <t xml:space="preserve">      Байнгын зөрүүгээр зохицуулагдсан дүн (санхүүгийн тайлангийн татварын өмнөх ашиг +A1 - A2)</t>
  </si>
  <si>
    <t>Б</t>
  </si>
  <si>
    <t>Дүн /A2/</t>
  </si>
  <si>
    <t>A2</t>
  </si>
  <si>
    <t>Дүн /A1/</t>
  </si>
  <si>
    <t>A1</t>
  </si>
  <si>
    <t>Бусад /A1/</t>
  </si>
  <si>
    <t>1.6</t>
  </si>
  <si>
    <t>Бараа материалын</t>
  </si>
  <si>
    <t>1.5</t>
  </si>
  <si>
    <t>Харилцан хамаарал бүхий ажил гүйлээ</t>
  </si>
  <si>
    <t>1.4</t>
  </si>
  <si>
    <t>Хүүгийн зардлаар хүлээн зөвшөөрөгдөхгүй зээлийн хүүгийн зардал</t>
  </si>
  <si>
    <t>Томилолтын зардал</t>
  </si>
  <si>
    <t>Хязгаарлалтаас хэтэрсэн зардал</t>
  </si>
  <si>
    <t>Бусад /A2/</t>
  </si>
  <si>
    <t>2.6</t>
  </si>
  <si>
    <t>Хандив, хувийн хэрэглээний зардал</t>
  </si>
  <si>
    <t>Татвар нь суутгагдсан орлого</t>
  </si>
  <si>
    <t>Баримтаар нотлогдохгүй байгаа зардал</t>
  </si>
  <si>
    <t>Тусгайлсан хувь хэмжээтэй  орлого</t>
  </si>
  <si>
    <t>Засгийн газрын баталснаас бусад хэвийн хорогдол</t>
  </si>
  <si>
    <t>Хөнгөлөлт эдлэх орлого</t>
  </si>
  <si>
    <t>Хасагдахгүй зардал: Албан татвар төлөгчийн буруутай үйл ажиллагааны улмаас төлсөн хүү, торгууль, нөхөн төлбөр</t>
  </si>
  <si>
    <t>Чөлөөлөгдөх орлого</t>
  </si>
  <si>
    <t>БАЙНГЫН ЗӨРҮҮ</t>
  </si>
  <si>
    <t>А</t>
  </si>
  <si>
    <t>Санхүүгийн тайлангийн татварын өмнөх ашгийн дүн</t>
  </si>
  <si>
    <t>он</t>
  </si>
  <si>
    <t>5.Тайлант хугацаа:</t>
  </si>
  <si>
    <t>Үндсэн:</t>
  </si>
  <si>
    <t>4. Эрхлэх үйл ажиллагаа:</t>
  </si>
  <si>
    <t>Байшин:</t>
  </si>
  <si>
    <t>E-mail :</t>
  </si>
  <si>
    <t>Шуудангийн хайрцаг №:</t>
  </si>
  <si>
    <t>Утас2:</t>
  </si>
  <si>
    <t>Утас1:</t>
  </si>
  <si>
    <t>3. Татвар төлөгчийн одоогийн хаяг:</t>
  </si>
  <si>
    <t xml:space="preserve">2.Нэр:
</t>
  </si>
  <si>
    <t>1.ТТД:</t>
  </si>
  <si>
    <t>САНХҮҮГИЙН БОЛОН ОРЛОГЫН АЛБАН ТАТВАРЫН ТАЙЛАНГИЙН ҮЗҮҮЛЭЛТ ХООРОНДЫН ЗӨРҮҮГ ЗОХИЦУУЛАХ ТАЙЛАН</t>
  </si>
  <si>
    <t>Сангийн сайдын 2010 оны 121 дүгээр тушаалын 2 дугаар хавсралт</t>
  </si>
  <si>
    <t>САНХҮҮГИЙН ТАЙЛАНГИЙН</t>
  </si>
  <si>
    <t>ТОДРУУЛГА</t>
  </si>
  <si>
    <t>"Алтайн зам" ХК</t>
  </si>
  <si>
    <t xml:space="preserve">    </t>
  </si>
  <si>
    <t xml:space="preserve">  ( Аж ахуйн нэгжийн нэр )</t>
  </si>
  <si>
    <t>Үндсэн үйл ажиллагааны чиглэл /төрөл/ :</t>
  </si>
  <si>
    <t>(а)</t>
  </si>
  <si>
    <t>__________________________________________________________</t>
  </si>
  <si>
    <t>Зам, гүүр барих засварлах</t>
  </si>
  <si>
    <t>(б)</t>
  </si>
  <si>
    <t>(в)</t>
  </si>
  <si>
    <t>Туслах үйл ажиллагааны чиглэл /төрөл/ :</t>
  </si>
  <si>
    <t>___________________________________</t>
  </si>
  <si>
    <t>(б) __________________________________</t>
  </si>
  <si>
    <t>Салбар, төлөөлөгчийн газрын нэр, байршил :</t>
  </si>
  <si>
    <r>
      <t>1.</t>
    </r>
    <r>
      <rPr>
        <sz val="7"/>
        <color indexed="60"/>
        <rFont val="Times New Roman"/>
        <family val="1"/>
      </rPr>
      <t xml:space="preserve">       </t>
    </r>
    <r>
      <rPr>
        <sz val="10"/>
        <color indexed="60"/>
        <rFont val="Times New Roman"/>
        <family val="1"/>
      </rPr>
      <t>ТАЙЛАН БЭЛТГЭХ ҮНДЭСЛЭЛ</t>
    </r>
  </si>
  <si>
    <t>Алтайн зам  ХК-н НББ нь ОУС-ын дагуу бүртгэдэг ба тайлагнасан валют нь төгрөг.</t>
  </si>
  <si>
    <t>Эргэлтийн хөрөнгө нь касс, харилцахад байгаа мөнгө, бараа материал үнэ бүхий зүйлс, авлагаас бүрддэг.</t>
  </si>
  <si>
    <t>Орлого зардалыг гарсан тухай бүрд нь хүлээн зөвшөөрч бүртгэдэг.</t>
  </si>
  <si>
    <t>..................................................................................................................................................................................................................</t>
  </si>
  <si>
    <r>
      <t>2.</t>
    </r>
    <r>
      <rPr>
        <sz val="7"/>
        <color indexed="60"/>
        <rFont val="Times New Roman"/>
        <family val="1"/>
      </rPr>
      <t xml:space="preserve">       </t>
    </r>
    <r>
      <rPr>
        <sz val="10"/>
        <color indexed="60"/>
        <rFont val="Times New Roman"/>
        <family val="1"/>
      </rPr>
      <t>НЯГТЛАН БОДОХ БҮРТГЭЛИЙН БОДЛОГЫН ӨӨРЧЛӨЛТ</t>
    </r>
  </si>
  <si>
    <r>
      <t>3.</t>
    </r>
    <r>
      <rPr>
        <sz val="7"/>
        <color indexed="60"/>
        <rFont val="Times New Roman"/>
        <family val="1"/>
      </rPr>
      <t xml:space="preserve">       </t>
    </r>
    <r>
      <rPr>
        <sz val="10"/>
        <color indexed="60"/>
        <rFont val="Times New Roman"/>
        <family val="1"/>
      </rPr>
      <t>МӨНГӨ, ТҮҮНТЭЙ АДИЛТГАХ ХӨРӨНГӨ</t>
    </r>
  </si>
  <si>
    <t>№</t>
  </si>
  <si>
    <t>Мөнгөн хөрөнгийн зүйлс</t>
  </si>
  <si>
    <t xml:space="preserve">  Эцсийн үлдэгдэл</t>
  </si>
  <si>
    <t>Касс дахь мөнгө</t>
  </si>
  <si>
    <t>Банкин дахь мөнгө</t>
  </si>
  <si>
    <t>Мөнгөтэй адилтгах хөрөнгө</t>
  </si>
  <si>
    <t>Тэмдэглэл. (Мөнгө, түүнтэй адилтгах хөрөнгөтэй холбоотой тайлбар, тэмдэглэлийг хийнэ).</t>
  </si>
  <si>
    <t>..........................................................................................................................................................................................................................................................</t>
  </si>
  <si>
    <r>
      <t>4.</t>
    </r>
    <r>
      <rPr>
        <sz val="7"/>
        <color indexed="60"/>
        <rFont val="Times New Roman"/>
        <family val="1"/>
      </rPr>
      <t xml:space="preserve">       </t>
    </r>
    <r>
      <rPr>
        <sz val="10"/>
        <color indexed="60"/>
        <rFont val="Times New Roman"/>
        <family val="1"/>
      </rPr>
      <t>ДАНСНЫ БОЛОН БУСАД АВЛАГА</t>
    </r>
  </si>
  <si>
    <t>4.1 Дансны авлага</t>
  </si>
  <si>
    <t xml:space="preserve">Дансны авлага </t>
  </si>
  <si>
    <t xml:space="preserve">Найдваргүй авлагын хасагдуулга </t>
  </si>
  <si>
    <t>Дансны авлага (цэвэр дүнгээр)</t>
  </si>
  <si>
    <t>Нэмэгдсэн</t>
  </si>
  <si>
    <t>Хасагдсан (-):</t>
  </si>
  <si>
    <t xml:space="preserve">     -Төлөгдсөн </t>
  </si>
  <si>
    <t xml:space="preserve">    - Найдваргүй болсон </t>
  </si>
  <si>
    <r>
      <t>1.2</t>
    </r>
    <r>
      <rPr>
        <sz val="7"/>
        <color indexed="8"/>
        <rFont val="Times New Roman"/>
        <family val="1"/>
      </rPr>
      <t xml:space="preserve">    </t>
    </r>
    <r>
      <rPr>
        <sz val="10"/>
        <color indexed="8"/>
        <rFont val="Times New Roman"/>
        <family val="1"/>
      </rPr>
      <t>Татвар, нийгмийн даатгалын шимтгэл (НДШ) - ийн авлага</t>
    </r>
  </si>
  <si>
    <t>Төрөл</t>
  </si>
  <si>
    <t>ААНОАТ-ын авлага</t>
  </si>
  <si>
    <t>НӨАТ-ын авлага</t>
  </si>
  <si>
    <t>НДШ – ийн авлага</t>
  </si>
  <si>
    <r>
      <t>1.3</t>
    </r>
    <r>
      <rPr>
        <sz val="7"/>
        <color indexed="8"/>
        <rFont val="Times New Roman"/>
        <family val="1"/>
      </rPr>
      <t xml:space="preserve">    </t>
    </r>
    <r>
      <rPr>
        <sz val="10"/>
        <color indexed="8"/>
        <rFont val="Times New Roman"/>
        <family val="1"/>
      </rPr>
      <t>Бусад богино хугацаат авлага (төрлөөр нь ангилна)</t>
    </r>
  </si>
  <si>
    <t>Холбоотой талаас авах авлага (эргэлтийн хөрөнгөнд хамаарах дүн)</t>
  </si>
  <si>
    <t>Ажиллагчдаас авах авлага</t>
  </si>
  <si>
    <t>Ногдол ашгийн авлага</t>
  </si>
  <si>
    <t>Хүүний авлага</t>
  </si>
  <si>
    <t>Богино хугацаат авлагын бичиг</t>
  </si>
  <si>
    <t>Бусад талуудаас авах авлага</t>
  </si>
  <si>
    <t>Тэмдэглэл. (Дансны авлагыг төлөгдөх хугацаандаа байгаа, 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t>
  </si>
  <si>
    <t>......................................................................................................................................................................................................................</t>
  </si>
  <si>
    <t>5. БУСАД САНХҮҮГИЙН ХӨРӨНГӨ</t>
  </si>
  <si>
    <t xml:space="preserve">   </t>
  </si>
  <si>
    <r>
      <t>6</t>
    </r>
    <r>
      <rPr>
        <sz val="7"/>
        <color indexed="60"/>
        <rFont val="Times New Roman"/>
        <family val="1"/>
      </rPr>
      <t xml:space="preserve"> .      </t>
    </r>
    <r>
      <rPr>
        <sz val="10"/>
        <color indexed="60"/>
        <rFont val="Times New Roman"/>
        <family val="1"/>
      </rPr>
      <t>БАРАА МАТЕРИАЛ</t>
    </r>
  </si>
  <si>
    <t>Бараа материалын төрөл</t>
  </si>
  <si>
    <t>Дуусаагүй үйлдвэрлэл</t>
  </si>
  <si>
    <t>Бэлэн бүтээгдэхүүн /ХХХ/</t>
  </si>
  <si>
    <t>Бараа /Сэлбэг/</t>
  </si>
  <si>
    <t>Хангамжийн материал /Багаж/</t>
  </si>
  <si>
    <t>Бусад /ШТМ, тэсрэх, БҮТЭЗ/</t>
  </si>
  <si>
    <t>Эхний үлдэгдэл (өртгөөр)</t>
  </si>
  <si>
    <t>Нэмэгдсэн дүн</t>
  </si>
  <si>
    <t>Хасагдсан дүн (-)</t>
  </si>
  <si>
    <t>Эцсийн үлдэгдэл (өртгөөр)</t>
  </si>
  <si>
    <t>Үнийн бууралтын гарз (-)</t>
  </si>
  <si>
    <t>Үнийн бууралтын буцаалт</t>
  </si>
  <si>
    <t>Дансны цэвэр дүн*:</t>
  </si>
  <si>
    <t xml:space="preserve">Эхний үлдэгдэл </t>
  </si>
  <si>
    <t xml:space="preserve">Эцсийн үлдэгдэл </t>
  </si>
  <si>
    <t>*Дансны цэвэр дүнгийн эхний, эцсийн үлдэгдлийн нийт дүн нь санхүүгийн байдлын тайлан дахь бараа материалын дансны эхний, эцсийн үлдэгдлийн дүнтэй тэнцүү байна.</t>
  </si>
  <si>
    <t>Тэмдэглэл. (Бараа материалын өртгийг тодорхойлоход ашигласан арга, бараа материалын бүртгэлийн систем, өртөг болон цэвэр боломжит үнийн аль багыг сонгох аргын талаар тайлбар, тэмдэглэл хийнэ).</t>
  </si>
  <si>
    <t>...................................................................................................................................................................................................................</t>
  </si>
  <si>
    <t>7. БОРЛУУЛАХ ЗОРИЛГООР ЭЗЭМШИЖ БУЙ ЭРГЭЛТИЙН БУС ХӨРӨНГӨ                                                            (ЭСВЭЛ БОРЛУУЛАХ БҮЛЭГ ХӨРӨНГӨ) БОЛОН ӨР ТӨЛБӨР</t>
  </si>
  <si>
    <t>Тэмдэглэл. (Борлуулах зорилгоор эзэмшиж буй эргэлтийн бус хөрөнгө (эсвэл борлуулах бүлэг хөрөнгө) болон өр төлбөрийн тодорхойлолт, хэмжилтийн суурь, борлуулалт хийгдсэн аль эсвэл хийгдэхэд хүргэсэн нөхцөл байдал, борлуулах арга, хугацаа,  хүлээн зөвшөөрсөн олз ба гарз болон бусад тайлбар, тэмдэглэлийг хийнэ).</t>
  </si>
  <si>
    <t>.....................................................................................................................................................................................................................</t>
  </si>
  <si>
    <t>8. УРЬДЧИЛЖ ТӨЛСӨН ЗАРДАЛ/ТООЦОО</t>
  </si>
  <si>
    <t>Урьдчилж төлсөн зардал</t>
  </si>
  <si>
    <t>Урьдчилж төлсөн түрээс, даатгал</t>
  </si>
  <si>
    <t>Бэлтгэн нийлүүлэгчдэд төлсөн урьдчилгаа төлбөр</t>
  </si>
  <si>
    <t xml:space="preserve">                   </t>
  </si>
  <si>
    <r>
      <t>9.</t>
    </r>
    <r>
      <rPr>
        <sz val="7"/>
        <color indexed="60"/>
        <rFont val="Times New Roman"/>
        <family val="1"/>
      </rPr>
      <t xml:space="preserve">       </t>
    </r>
    <r>
      <rPr>
        <sz val="10"/>
        <color indexed="60"/>
        <rFont val="Times New Roman"/>
        <family val="1"/>
      </rPr>
      <t xml:space="preserve">ҮНДСЭН ХӨРӨНГӨ </t>
    </r>
  </si>
  <si>
    <t>Газрын сайжруулалт</t>
  </si>
  <si>
    <t>Барилга, байгууламж</t>
  </si>
  <si>
    <t>Машин, тоног төхөөрөмж</t>
  </si>
  <si>
    <t xml:space="preserve">Тавилга эд хогшил </t>
  </si>
  <si>
    <t>Компьютер, бусад хэрэгсэл</t>
  </si>
  <si>
    <t>Бусад үндсэн хөрөнгө</t>
  </si>
  <si>
    <t>ҮНДСЭН ХӨРӨНГӨ /ӨРТӨГ/</t>
  </si>
  <si>
    <t>Өөрөө үйлдвэрлэсэн</t>
  </si>
  <si>
    <t>Худалдаж авсан</t>
  </si>
  <si>
    <t>Үнэ төлбөргүй авсан</t>
  </si>
  <si>
    <t>Дахин үнэлгээний нэмэгдэл</t>
  </si>
  <si>
    <t xml:space="preserve">Худалдсан </t>
  </si>
  <si>
    <t xml:space="preserve">Үнэгүй шилжүүлсэн </t>
  </si>
  <si>
    <t xml:space="preserve">Акталсан </t>
  </si>
  <si>
    <t>Үндсэн хөрөнгө дахин ангилсан</t>
  </si>
  <si>
    <r>
      <t>Үндсэн хөрөнгө, ХОЗҮХХ</t>
    </r>
    <r>
      <rPr>
        <sz val="11"/>
        <color indexed="8"/>
        <rFont val="Calibri"/>
        <family val="2"/>
      </rPr>
      <t>⁶</t>
    </r>
    <r>
      <rPr>
        <sz val="11"/>
        <color indexed="8"/>
        <rFont val="Times New Roman"/>
        <family val="1"/>
      </rPr>
      <t xml:space="preserve">  хооронд дахин ангилсан</t>
    </r>
  </si>
  <si>
    <t>ХУРИМТЛАГДСАН ЭЛЭГДЭЛ</t>
  </si>
  <si>
    <t xml:space="preserve">   Байгуулсан элэгдэл </t>
  </si>
  <si>
    <t xml:space="preserve">Дахин үнэлгээгээр нэмэгдсэн </t>
  </si>
  <si>
    <t xml:space="preserve">Үнэ цэнийн бууралтын буцаалт </t>
  </si>
  <si>
    <t>Хасагдсан дүн</t>
  </si>
  <si>
    <t xml:space="preserve">   Данснаас хассан хөрөнгийн элэгдэл </t>
  </si>
  <si>
    <t xml:space="preserve">    Дахин үнэлгээгээр  хасагдсан </t>
  </si>
  <si>
    <t xml:space="preserve">Үнэ цэнийн бууралт </t>
  </si>
  <si>
    <t xml:space="preserve">ДАНСНЫ ЦЭВЭР ДҮН </t>
  </si>
  <si>
    <t>Эхний үлдэгдэл    (1.1 - 2.1)</t>
  </si>
  <si>
    <t>Эцсийн үлдэгдэл (1.6 - 2.4)</t>
  </si>
  <si>
    <t xml:space="preserve">Тэмдэглэл. (Үндсэн хөрөнгийн анги бүрийн хувьд ашигласан хэмжилтийн суурь; элэгдэл тооцох арга; ашиглалтын хугацаа;  дахин   үнэлсэн </t>
  </si>
  <si>
    <t>бол дахин үнэлгээ хүчинтэй болсон хугацаа, хараат бус үнэлгээчин үнэлсэн эсэх талаар;  үндсэн хөрөнгийн дахин ангилал, түүний шалтгаан; бусад тайлбар тэмдэглэлийг хийнэ).</t>
  </si>
  <si>
    <t>........................................................................................................................................................................................................................................................................................................................</t>
  </si>
  <si>
    <r>
      <rPr>
        <sz val="9"/>
        <color indexed="8"/>
        <rFont val="Calibri"/>
        <family val="2"/>
      </rPr>
      <t>⁶</t>
    </r>
    <r>
      <rPr>
        <sz val="9"/>
        <color indexed="8"/>
        <rFont val="Times New Roman"/>
        <family val="1"/>
      </rPr>
      <t>Хөрөнгө оруулалтын зориулалттай үл хөдлөх хөрөнгө.</t>
    </r>
  </si>
  <si>
    <r>
      <t>10.</t>
    </r>
    <r>
      <rPr>
        <sz val="7"/>
        <color indexed="60"/>
        <rFont val="Times New Roman"/>
        <family val="1"/>
      </rPr>
      <t xml:space="preserve">       </t>
    </r>
    <r>
      <rPr>
        <sz val="10"/>
        <color indexed="60"/>
        <rFont val="Times New Roman"/>
        <family val="1"/>
      </rPr>
      <t>БИЕТ БУС ХӨРӨНГӨ</t>
    </r>
  </si>
  <si>
    <t>Зохиогчийн эрх</t>
  </si>
  <si>
    <t>Компьютерийн программ хангамж</t>
  </si>
  <si>
    <t>Патент</t>
  </si>
  <si>
    <t>Барааны тэмдэг</t>
  </si>
  <si>
    <t>Тусгай зөвшөөрөл</t>
  </si>
  <si>
    <t>Газар эзэмших эрх</t>
  </si>
  <si>
    <t>БИЕТ БУС ХӨРӨНГӨ /ӨРТӨГ/</t>
  </si>
  <si>
    <t>ХУРИМТЛАГДСАН ХОРОГДОЛ</t>
  </si>
  <si>
    <t xml:space="preserve">    Байгуулсан хорогдол </t>
  </si>
  <si>
    <t>Үнэ цэнийн бууралтын буцаалт</t>
  </si>
  <si>
    <t>Хасагдсан:</t>
  </si>
  <si>
    <t xml:space="preserve">   Данснаас хассан хөрөнгийн хорогдол </t>
  </si>
  <si>
    <t>Үнэ цэнийн бууралт</t>
  </si>
  <si>
    <t>ДАНСНЫ ЦЭВЭР ДҮН</t>
  </si>
  <si>
    <t>Эцсийн үлдэгдэл (1.4 - 2.4)</t>
  </si>
  <si>
    <t xml:space="preserve">Тэмдэглэл. (Биет бус хөрөнгийн анги бүрийн хувьд ашигласан хэмжилтийн суурь, хорогдол тооцох арга, ашиглалтын хугацаа, дахин үнэлсэн   </t>
  </si>
  <si>
    <t>бол дахин үнэлгээ хүчинтэй болсон хугацаа, хараат бус үнэлгээчин үнэлсэн эсэх, бусад биет бус хөрөнгийн бүрэлдэхүүн болон бусад тайлбар тэмдэглэлийг хийнэ).</t>
  </si>
  <si>
    <t>........................................................................................................................................................................................................................................................................................</t>
  </si>
  <si>
    <r>
      <t xml:space="preserve">Тэмдэглэл. (Хөрөнгө оруулалтын зориулалттай үл хөдлөх хөрөнгийн  хувьд ашигласан хэмжилтийн суурь; бодит үнэ цэнийн загвар ашигладаг бол бодит үнэ цэнийг тодорхойлоход ашигласан арга, бодит үнэ цэнийн тохируулгаас үүссэн олз, гарз; хэрэв түрээслэдэг бол түрээсийн орлого, түрээслэсэн хөрөнгөтэй холбоотой гарсан зардлууд. Хэрэв өртгийн загвар ашигладаг бол хөрөнгийн ашиглалтын хугацаа, элэгдэл тооцох арга болон НББОУС 40 </t>
    </r>
    <r>
      <rPr>
        <i/>
        <sz val="10"/>
        <color indexed="8"/>
        <rFont val="Times New Roman"/>
        <family val="1"/>
      </rPr>
      <t>Хөрөнгө оруулалтын зориулалттай үл хөдлөх хөрөнгө</t>
    </r>
    <r>
      <rPr>
        <sz val="10"/>
        <color indexed="8"/>
        <rFont val="Times New Roman"/>
        <family val="1"/>
      </rPr>
      <t xml:space="preserve"> – д заасны дагуу бусад тодруулгыг хийнэ).</t>
    </r>
  </si>
  <si>
    <t>14. ХӨРӨНГӨ ОРУУЛАЛТЫН ЗОРИУЛАЛТТАЙ ҮЛ ХӨДЛӨХ ХӨРӨНГӨ</t>
  </si>
  <si>
    <r>
      <t xml:space="preserve">Тэмдэглэл. ( Урт хугацаат хөрөнгө оруулалттай холбоотой бий болсон олз, гарзын дүн, бүртгэсэн аргыг тодруулна. Охин компани, хамтын хяналттай аж ахуйн нэгж, хараат компанид оруулсан хөрөнгө оруулалтыг НББОУС 27 </t>
    </r>
    <r>
      <rPr>
        <i/>
        <sz val="10"/>
        <color indexed="8"/>
        <rFont val="Times New Roman"/>
        <family val="1"/>
      </rPr>
      <t xml:space="preserve">Нэгтгэсэн болон тусдаа санхүүгийн тайлан </t>
    </r>
    <r>
      <rPr>
        <sz val="10"/>
        <color indexed="8"/>
        <rFont val="Times New Roman"/>
        <family val="1"/>
      </rPr>
      <t>– ийн дагуу тодруулна).</t>
    </r>
  </si>
  <si>
    <t>Хөрөнгө оруулалт ба бусад хөрөнгө</t>
  </si>
  <si>
    <t>Хөрөнгө оруулалтын дүн</t>
  </si>
  <si>
    <t>Хөрөнгө оруулалтын хувь</t>
  </si>
  <si>
    <t>Хөрөнгө оруулалтын төрөл</t>
  </si>
  <si>
    <t xml:space="preserve">  №</t>
  </si>
  <si>
    <t>13. УРТ ХУГАЦААТ ХӨРӨНГӨ ОРУУЛАЛТ</t>
  </si>
  <si>
    <t>Тэмдэглэл. (Биологийн хөрөнгийн хэмжилтийн суурь болон бусад тайлбар, тэмдэглэлийг хийнэ).</t>
  </si>
  <si>
    <t xml:space="preserve"> </t>
  </si>
  <si>
    <t>дансны үнэ</t>
  </si>
  <si>
    <t>тоо</t>
  </si>
  <si>
    <t>Биологийн хөрөнгийн төрөл</t>
  </si>
  <si>
    <t>12. БИОЛОГИЙН ХӨРӨНГӨ</t>
  </si>
  <si>
    <t>Ашиглалтанд орох эцсийн хугацаа</t>
  </si>
  <si>
    <t>Нийт төсөвт өртөг</t>
  </si>
  <si>
    <t>Дуусгалтын хувь</t>
  </si>
  <si>
    <t>Эхэлсэн он</t>
  </si>
  <si>
    <t>Дуусаагүй барилгын нэр</t>
  </si>
  <si>
    <t>11. ДУУСААГҮЙ БАРИЛГА</t>
  </si>
  <si>
    <t>15. БУСАД ЭРГЭЛТИЙН БУС ХӨРӨНГӨ</t>
  </si>
  <si>
    <t>Тэмдэглэл. ( Бусад эргэлтийн бус хөрөнгийн төрөл тус бүрээр тайлбар, тэмдэглэлийг хийнэ. Урт хугацаат авлагыг тодруулна).</t>
  </si>
  <si>
    <t>....................................................................................................................................................................................................................</t>
  </si>
  <si>
    <t>16. ӨР ТӨЛБӨР</t>
  </si>
  <si>
    <t>16.1 Дансны өглөг</t>
  </si>
  <si>
    <t>Ангилал</t>
  </si>
  <si>
    <r>
      <t>-</t>
    </r>
    <r>
      <rPr>
        <sz val="9"/>
        <color indexed="8"/>
        <rFont val="Times New Roman"/>
        <family val="1"/>
      </rPr>
      <t xml:space="preserve">  Төлөгдөх хугацаандаа байгаа</t>
    </r>
  </si>
  <si>
    <r>
      <t>-</t>
    </r>
    <r>
      <rPr>
        <sz val="9"/>
        <color indexed="8"/>
        <rFont val="Times New Roman"/>
        <family val="1"/>
      </rPr>
      <t>   Хугацаа хэтэрсэн</t>
    </r>
  </si>
  <si>
    <t xml:space="preserve">16.2  Татварын өр </t>
  </si>
  <si>
    <t>Татварын өрийн төрөл</t>
  </si>
  <si>
    <t>ААНОАТ өр</t>
  </si>
  <si>
    <t>НӨАТ-ын өр</t>
  </si>
  <si>
    <t>ХХОАТ-ын өр</t>
  </si>
  <si>
    <t>ОАТ-ын өр</t>
  </si>
  <si>
    <t>Бусад татварын өр</t>
  </si>
  <si>
    <t>16.3  Богино хугацаат зээл</t>
  </si>
  <si>
    <t>төгрөгөөр</t>
  </si>
  <si>
    <t>валютаар</t>
  </si>
  <si>
    <r>
      <t>-</t>
    </r>
    <r>
      <rPr>
        <sz val="9"/>
        <color indexed="8"/>
        <rFont val="Times New Roman"/>
        <family val="1"/>
      </rPr>
      <t>   Төлөгдөх хугацаандаа байгаа</t>
    </r>
  </si>
  <si>
    <r>
      <t>1</t>
    </r>
    <r>
      <rPr>
        <sz val="9"/>
        <color indexed="8"/>
        <rFont val="Times New Roman"/>
        <family val="1"/>
      </rPr>
      <t>6.4 Богино хугацаат нөөц (өр төлбөр)</t>
    </r>
  </si>
  <si>
    <t>Нөөцийн төрөл</t>
  </si>
  <si>
    <t>Хасагдсан (ашигласан нөөц) (-)</t>
  </si>
  <si>
    <t xml:space="preserve"> Ашиглаагүй буцаан бичсэн дүн</t>
  </si>
  <si>
    <t>Баталгаат засварын</t>
  </si>
  <si>
    <t>Нөхөн сэргээлтийн</t>
  </si>
  <si>
    <t>Тэмдэглэл. (Урт хугацаат нөөцийн дүнг тодруулна. Нөөцийн төрлөөр тайлбар, тэмдэглэл хийнэ).</t>
  </si>
  <si>
    <t>.................................................................................................................................................................................................................</t>
  </si>
  <si>
    <t>16.5 Бусад богино хугацаат өр төлбөр</t>
  </si>
  <si>
    <t>бусад богино хугацаат өр төлбөр</t>
  </si>
  <si>
    <t>Тэмдэглэл. (Гадаад валютаар илэрхийлэгдсэн богино хугацаат өр төлбөрийн дүнг тусад нь тодруулна).</t>
  </si>
  <si>
    <t>16.6  Урт хугацаат зээл болон бусад урт хугацаат өр төлбөр</t>
  </si>
  <si>
    <t>Урт хугацаат зээлийн дүн</t>
  </si>
  <si>
    <t>Гадаадын байгууллагаас шууд авсан зээл</t>
  </si>
  <si>
    <t>Гадаадын байгууллагаас дамжуулан авсан зээл</t>
  </si>
  <si>
    <t>Дотоодын эх үүсвэрээс авсан зээл</t>
  </si>
  <si>
    <t>Бусад урт хугацаат өр төлбөрийн дүн (гадаад, дотоодын зах зээлд гаргасан бонд, өрийн бичиг</t>
  </si>
  <si>
    <t>Тэмдэглэл. (Урт хугацаат зээл болон бусад урт хугацаат өр төлбөрийн төрлөөр тайлбар, тэмдэглэл хийнэ).</t>
  </si>
  <si>
    <t>17. ЭЗДИЙН ӨМЧ</t>
  </si>
  <si>
    <t>17.1 Өмч</t>
  </si>
  <si>
    <t>Эргэлтэнд байгаа бүрэн төлөгдсөн энгийн хувьцаа</t>
  </si>
  <si>
    <t>Давуу эрхтэй хувьцаа</t>
  </si>
  <si>
    <t>Өмчийн дүн (төгрөгөөр)</t>
  </si>
  <si>
    <t>Тоо ширхэг</t>
  </si>
  <si>
    <t>Дүн (төгрөгөөр)</t>
  </si>
  <si>
    <t>Хасагдсан (-)</t>
  </si>
  <si>
    <t xml:space="preserve">  17.2 Хөрөнгийн дахин үнэлгээний нэмэгдэл</t>
  </si>
  <si>
    <t>Үндсэн хөрөнгийн дахин үнэлгээний нэмэгдэл</t>
  </si>
  <si>
    <t>Биет бус хөрөнгийн дахин үнэлгээний нэмэгдэл</t>
  </si>
  <si>
    <t>Дахин үнэлгээний нэмэгдлийн зөрүү</t>
  </si>
  <si>
    <r>
      <t>Дахин үнэлсэн хөрөнгийн үнэ цэнийн бууралтын гарзын буцаалт</t>
    </r>
    <r>
      <rPr>
        <sz val="10"/>
        <color indexed="8"/>
        <rFont val="Calibri"/>
        <family val="2"/>
      </rPr>
      <t>⁷</t>
    </r>
  </si>
  <si>
    <r>
      <t>Дахин үнэлсэн хөрөнгийн үнэ цэнийн бууралтын гарз</t>
    </r>
    <r>
      <rPr>
        <sz val="10"/>
        <color indexed="8"/>
        <rFont val="Calibri"/>
        <family val="2"/>
      </rPr>
      <t>⁸</t>
    </r>
  </si>
  <si>
    <t>17.3 Гадаад валютын хөрвүүлэлтийн нөөц</t>
  </si>
  <si>
    <t>Гадаад үйл ажиллагааны хөрвүүлэлтээс үүссэн зөрүү</t>
  </si>
  <si>
    <t>Бүртгэлийн валютыг толилуулгын валют руу хөрвүүлснээс үүссэн зөрүү</t>
  </si>
  <si>
    <t>Бусад</t>
  </si>
  <si>
    <t>17.4 Эздийн өмчийн бусад хэсэг</t>
  </si>
  <si>
    <t xml:space="preserve">Тэмдэглэл. (Эздийн өмчийн бусад хэсгийн бүрэлдэхүүн тус бүрээр тодруулж тайлбар, тэмдэглэл хийнэ). </t>
  </si>
  <si>
    <t>..................................................................................................................................................................</t>
  </si>
  <si>
    <t>18. БОРЛУУЛАЛТЫН ОРЛОГО БОЛОН БОРЛУУЛАЛТЫН ӨРТӨГ</t>
  </si>
  <si>
    <t>Тайлант оны дүн</t>
  </si>
  <si>
    <t>Борлуулалтын орлого:</t>
  </si>
  <si>
    <t xml:space="preserve">Бараа, бүтээгдэхүүн борлуулсны орлого: </t>
  </si>
  <si>
    <t>Ажил, үйлчилгээ борлуулсны орлого:</t>
  </si>
  <si>
    <t>Нийт борлуулалтын орлого</t>
  </si>
  <si>
    <t>Борлуулалтын буцаалт, хөнгөлөлт, үнийн бууралт (-)</t>
  </si>
  <si>
    <t>Цэвэр борлуулалт</t>
  </si>
  <si>
    <t>Борлуулалтын өртөг:</t>
  </si>
  <si>
    <t>Борлуулсан бараа, бүтээгдэхүүний өртөг</t>
  </si>
  <si>
    <r>
      <rPr>
        <sz val="10"/>
        <color indexed="8"/>
        <rFont val="Calibri"/>
        <family val="2"/>
      </rPr>
      <t>⁷</t>
    </r>
    <r>
      <rPr>
        <sz val="10"/>
        <color indexed="8"/>
        <rFont val="Times New Roman"/>
        <family val="1"/>
      </rPr>
      <t xml:space="preserve"> </t>
    </r>
    <r>
      <rPr>
        <sz val="8.5"/>
        <color indexed="8"/>
        <rFont val="Times New Roman"/>
        <family val="1"/>
      </rPr>
      <t>Дахин үнэлсэн хөрөнгийн өмнөх тайлант хугацаанд ашиг, алдагдлаар хүлээн зөвшөөрсөн үнэ цэнийн бууралтын гарзын дүнгээс хэтэрсэн дүн.</t>
    </r>
  </si>
  <si>
    <r>
      <rPr>
        <sz val="9.5"/>
        <color indexed="8"/>
        <rFont val="Calibri"/>
        <family val="2"/>
      </rPr>
      <t>⁸</t>
    </r>
    <r>
      <rPr>
        <sz val="9.5"/>
        <color indexed="8"/>
        <rFont val="Times New Roman"/>
        <family val="1"/>
      </rPr>
      <t xml:space="preserve"> </t>
    </r>
    <r>
      <rPr>
        <sz val="8.5"/>
        <color indexed="8"/>
        <rFont val="Times New Roman"/>
        <family val="1"/>
      </rPr>
      <t>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t>
    </r>
  </si>
  <si>
    <t>Борлуулсан ажил, үйлчилгээний өртөг</t>
  </si>
  <si>
    <t>Нийт борлуулалтын өртөг</t>
  </si>
  <si>
    <t>19. БУСАД ОРЛОГО, ОЛЗ (ГАРЗ), АШИГ (АЛДАГДАЛ)</t>
  </si>
  <si>
    <t xml:space="preserve">       19.1 Бусад орлого</t>
  </si>
  <si>
    <t>Орлогын төрөл</t>
  </si>
  <si>
    <t>19.2 Гадаад валютын ханшийн зөрүүний олз, гарз</t>
  </si>
  <si>
    <t>Мөнгөн хөрөнгийн үлдэгдэлд хийсэн ханшийн тэгшитгэлийн ханшийн зөрүү</t>
  </si>
  <si>
    <t>Эргэлтийн авлага, өр төлбөртэй холбоотой үүссэн ханшийн зөрүү</t>
  </si>
  <si>
    <t>Эргэлтийн бус авлага, өр төлбөртэй холбоотой үүссэн ханшийн зөрүү</t>
  </si>
  <si>
    <t>Валютын арилжаанаас үүссэн олз/гарз</t>
  </si>
  <si>
    <t xml:space="preserve">19.3 Бусад ашиг (алдагдал) </t>
  </si>
  <si>
    <t xml:space="preserve">Ашиг (алдагдал) </t>
  </si>
  <si>
    <t>Тайлант   оны дүн</t>
  </si>
  <si>
    <t>Хөрөнгийн үнэ цэнийн бууралтын гарз</t>
  </si>
  <si>
    <r>
      <t>ХОЗҮХХ</t>
    </r>
    <r>
      <rPr>
        <sz val="11"/>
        <color indexed="8"/>
        <rFont val="Calibri"/>
        <family val="2"/>
      </rPr>
      <t>⁹</t>
    </r>
    <r>
      <rPr>
        <sz val="11"/>
        <color indexed="8"/>
        <rFont val="Times New Roman"/>
        <family val="1"/>
      </rPr>
      <t>-ийн  бодит үнэ цэнийн өөрчлөлтийн олз, гарз</t>
    </r>
  </si>
  <si>
    <t>ХОЗҮХХ данснаас хассаны олз, гарз</t>
  </si>
  <si>
    <t>Хөрөнгийн дахин үнэлгээний олз, гарз</t>
  </si>
  <si>
    <t>Хөрөнгийн үнэ цэнийн бууралтын гарз (гарзын буцаалт)</t>
  </si>
  <si>
    <t>20. ЗАРДАЛ</t>
  </si>
  <si>
    <t>20.1 Борлуулалт маркетингийн болон ерөнхий ба удирдлагын зардлууд</t>
  </si>
  <si>
    <t>Зардлын төрөл</t>
  </si>
  <si>
    <t>БорМар</t>
  </si>
  <si>
    <t>ЕрУд</t>
  </si>
  <si>
    <t>Ажиллагчдын цалингийн зардал</t>
  </si>
  <si>
    <t>Аж ахуйн нэгжээс төлсөн НДШ-ийн зардал</t>
  </si>
  <si>
    <t xml:space="preserve">Албан татвар, төлбөр, хураамжийн зардал </t>
  </si>
  <si>
    <t xml:space="preserve">Томилолтын зардал </t>
  </si>
  <si>
    <t xml:space="preserve">Бичиг хэргийн зардал </t>
  </si>
  <si>
    <t xml:space="preserve">Шуудан холбооны зардал </t>
  </si>
  <si>
    <t>Мэргэжлийн үйлчилгээний зардал</t>
  </si>
  <si>
    <t xml:space="preserve">Сонин сэтгүүл захиалгын  зардал </t>
  </si>
  <si>
    <t xml:space="preserve">Даатгалын зардал </t>
  </si>
  <si>
    <r>
      <rPr>
        <sz val="10"/>
        <color indexed="8"/>
        <rFont val="Calibri"/>
        <family val="2"/>
      </rPr>
      <t>⁹</t>
    </r>
    <r>
      <rPr>
        <sz val="10"/>
        <color indexed="8"/>
        <rFont val="Times New Roman"/>
        <family val="1"/>
      </rPr>
      <t xml:space="preserve"> Хөрөнгө оруулалтын зориулалттай үл хөдлөх хөрөнгө.</t>
    </r>
  </si>
  <si>
    <t xml:space="preserve">Ашиглалтын зардал </t>
  </si>
  <si>
    <t xml:space="preserve">Засварын зардал </t>
  </si>
  <si>
    <t xml:space="preserve">Элэгдэл, хорогдлын зардал </t>
  </si>
  <si>
    <t xml:space="preserve">Түрээсийн зардал </t>
  </si>
  <si>
    <t>Харуул хамгаалалтын зардал</t>
  </si>
  <si>
    <t>Цэвэрлэгээ үйлчилгээний зардал</t>
  </si>
  <si>
    <t xml:space="preserve">Тээврийн зардал </t>
  </si>
  <si>
    <t xml:space="preserve">Шатахууны зардал </t>
  </si>
  <si>
    <t>Хүлээн авалтын зардал</t>
  </si>
  <si>
    <t>20.2 Бусад зардал</t>
  </si>
  <si>
    <t>Өмнөх оны        дүн</t>
  </si>
  <si>
    <t>Алданги, торгуулийн зардал</t>
  </si>
  <si>
    <t>Хандивийн зардал</t>
  </si>
  <si>
    <t>Найдваргүй авлагын зардал</t>
  </si>
  <si>
    <t>20.3 Цалингийн зардал</t>
  </si>
  <si>
    <t>Ажиллагчдын дундаж тоо</t>
  </si>
  <si>
    <t>Цалингийн зардлын дүн</t>
  </si>
  <si>
    <t xml:space="preserve">Үйлдвэрлэл, үйлчилгээний </t>
  </si>
  <si>
    <t xml:space="preserve">Борлуулалт маркетингийн </t>
  </si>
  <si>
    <t xml:space="preserve">Ерөнхий ба удирдлагын </t>
  </si>
  <si>
    <t>21. ОРЛОГЫН ТАТВАРЫН ЗАРДАЛ</t>
  </si>
  <si>
    <t xml:space="preserve">Тайлант үеийн орлогын татварын зардал </t>
  </si>
  <si>
    <t>Хойшлогдсон татварын зардал (орлого)</t>
  </si>
  <si>
    <t>Орлогын татварын зардал (орлого) – ын нийт дүн</t>
  </si>
  <si>
    <t>Тэмдэглэл. (Орлогын татварын зардал (орлого) - ын бүрэлдэхүүн тус бүрээр  тайлбар, тэмдэглэл хийнэ).</t>
  </si>
  <si>
    <t>...............................................................................................................................................................</t>
  </si>
  <si>
    <t>22. ХОЛБООТОЙ ТАЛУУДЫН ТОДОРУУЛГА</t>
  </si>
  <si>
    <r>
      <t>22.1 Толгой компани, хамгийн дээд хяналт тавигч компани, хувь хүний талаарх мэдээлэл</t>
    </r>
    <r>
      <rPr>
        <sz val="11"/>
        <color indexed="8"/>
        <rFont val="Calibri"/>
        <family val="2"/>
      </rPr>
      <t>¹ᴼ</t>
    </r>
  </si>
  <si>
    <t>Толгой компани</t>
  </si>
  <si>
    <t>Хамгийн дээд хяналт тавигч толгой компани</t>
  </si>
  <si>
    <t>Хамгийн дээд хяналт тавигч хувь хүн</t>
  </si>
  <si>
    <t>Тайлбар</t>
  </si>
  <si>
    <t>Нэр</t>
  </si>
  <si>
    <t>Бүртгэгдсэн (оршин суугаа) улс</t>
  </si>
  <si>
    <t>Эзэмшлийн хувь</t>
  </si>
  <si>
    <t>22.2 Тэргүүлэх удирдлагын бүрэлдэхүүнд олгосон нөхөн олговрын тухай мэдээлэл</t>
  </si>
  <si>
    <r>
      <t>Тэргүүлэх удирдлага гэдэгт ............................................................................................................. бүрэлдэхүүнийг хамруулав.</t>
    </r>
    <r>
      <rPr>
        <sz val="10"/>
        <color indexed="8"/>
        <rFont val="Calibri"/>
        <family val="2"/>
      </rPr>
      <t>¹¹</t>
    </r>
  </si>
  <si>
    <t>Нөхөн олговрын нэр</t>
  </si>
  <si>
    <t>Богино болон урт хугацааны тэтгэмж</t>
  </si>
  <si>
    <t xml:space="preserve">Ажил эрхлэлтийн дараах, ажлаас халагдсаны тэтгэмж </t>
  </si>
  <si>
    <t xml:space="preserve">Хувьцаанд суурилсан төлбөр </t>
  </si>
  <si>
    <t>22.3 Холбоотой талуудтай хийсэн ажил гүйлгээ</t>
  </si>
  <si>
    <t>Холбоотой талын нэр</t>
  </si>
  <si>
    <t>Ажил гүйлгээний утга</t>
  </si>
  <si>
    <t>23. БОЛЗОШГҮЙ ХӨРӨНГӨ БА ӨР ТӨЛБӨР</t>
  </si>
  <si>
    <t>Тэмдэглэл. (Болзошгүй хөрөнгө ба өр төлбөрийн мөн чанар, хэрэв практик боломжтой бол тэдгээрийн санхүүгийн нөлөөний тооцооллыг тодруулна).</t>
  </si>
  <si>
    <t>................................................................................................................................................................................</t>
  </si>
  <si>
    <t>24. ТАЙЛАГНАЛЫН ҮЕИЙН ДАРААХ ҮЙЛ ЯВДАЛ</t>
  </si>
  <si>
    <t xml:space="preserve">   Тэмдэглэл. (Тайлагналын өдрийн дараах үл залруулагдах үйл явдлын материаллаг ангилал тус бүрийн хувьд  мөн чанар, санхүүгийн нөлөөллийн тооцоолол зэргийг тодруулж бусад тайлбар, тэмдэглэл хийнэ).</t>
  </si>
  <si>
    <r>
      <rPr>
        <sz val="9"/>
        <color indexed="8"/>
        <rFont val="Calibri"/>
        <family val="2"/>
      </rPr>
      <t>¹ᴼ</t>
    </r>
    <r>
      <rPr>
        <sz val="9"/>
        <color indexed="8"/>
        <rFont val="Times New Roman"/>
        <family val="1"/>
      </rPr>
      <t xml:space="preserve"> НББОУС 24 Холбоотой талуудын тодруулга-д заасны дагуу тодруулна.</t>
    </r>
  </si>
  <si>
    <r>
      <rPr>
        <sz val="9"/>
        <color indexed="8"/>
        <rFont val="Calibri"/>
        <family val="2"/>
      </rPr>
      <t>¹¹</t>
    </r>
    <r>
      <rPr>
        <sz val="9"/>
        <color indexed="8"/>
        <rFont val="Times New Roman"/>
        <family val="1"/>
      </rPr>
      <t xml:space="preserve"> Тэргүүлэх удирдлагад ямар бүрэлдэхүүнийг хамруулснаа тодруулна. Тухайлбал, захирлуудын зөвлөл,  удирдах зөвлөлийн гишүүд гэх мэт.</t>
    </r>
  </si>
  <si>
    <r>
      <t>25.</t>
    </r>
    <r>
      <rPr>
        <sz val="7"/>
        <color indexed="60"/>
        <rFont val="Times New Roman"/>
        <family val="1"/>
      </rPr>
      <t xml:space="preserve">       </t>
    </r>
    <r>
      <rPr>
        <sz val="10"/>
        <color indexed="60"/>
        <rFont val="Times New Roman"/>
        <family val="1"/>
      </rPr>
      <t>ХӨРӨНГӨ ОРУУЛАЛТ</t>
    </r>
  </si>
  <si>
    <t>Л</t>
  </si>
  <si>
    <t>Тайлант хугацаанд хийгдсэн хөрөнгө оруулалт (төгрөгөөр)</t>
  </si>
  <si>
    <t>Аж ахуйн нэгжийн өөрийн хөрөнгөөр</t>
  </si>
  <si>
    <t>Улсын  төсвийн хөрөнгөөр</t>
  </si>
  <si>
    <t>Орон нутгийн төсвийн хөрөнгөөр</t>
  </si>
  <si>
    <t>Гадаадын  шууд хөрөнгө оруулалт</t>
  </si>
  <si>
    <t>Гадаадын зээл</t>
  </si>
  <si>
    <t>Гадаадын буцалтгүй тусламж</t>
  </si>
  <si>
    <t>Төсөл, хөтөлбөр, хандив</t>
  </si>
  <si>
    <t>Бусад эх үүсвэр</t>
  </si>
  <si>
    <t>Биет хөрөнгө:</t>
  </si>
  <si>
    <t>Үүнээс: Орон сууцны        барилга</t>
  </si>
  <si>
    <t xml:space="preserve">               Авто зам</t>
  </si>
  <si>
    <t>Машин тоног, төхөөрөмж</t>
  </si>
  <si>
    <t>Биологийн хөрөнгө</t>
  </si>
  <si>
    <t>Бусад биет хөрөнгө:</t>
  </si>
  <si>
    <t>Үүнээс:        ХОЗҮХХ</t>
  </si>
  <si>
    <t>Биет хөрөнгийн дүн</t>
  </si>
  <si>
    <t>Биет бус хөрөнгө:</t>
  </si>
  <si>
    <t xml:space="preserve">Зохиогчийн эрх  </t>
  </si>
  <si>
    <t>Үүнээс:  Программ хангамж</t>
  </si>
  <si>
    <t xml:space="preserve">                 Мэдээллийн сан</t>
  </si>
  <si>
    <t>2.7.1</t>
  </si>
  <si>
    <t>Үүнээс:  Зураг төсвийн ажил, ТЭЗҮ боловсруулах, туршилт судалгаа</t>
  </si>
  <si>
    <t>Биет бус хөрөнгийн дүн</t>
  </si>
  <si>
    <t>Хайгуул үнэлгээний хөрөнгө</t>
  </si>
  <si>
    <t>Үүнээс:    Биет хөрөнгө</t>
  </si>
  <si>
    <t xml:space="preserve"> Биет бус    хөрөнгө</t>
  </si>
  <si>
    <t>ХОЗҮХХ – Хөрөнгө оруулалтын зориулалттай үл хөдлөх хөрөнгө</t>
  </si>
  <si>
    <t xml:space="preserve">               2021 оны 12 сарын 31 өдөр</t>
  </si>
  <si>
    <t>ДҮ</t>
  </si>
  <si>
    <t>цалингийн өглөг</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</si>
</sst>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_);_(* \(#,##0\);_(* &quot;-&quot;??_);_(@_)"/>
  </numFmts>
  <fonts count="110">
    <font>
      <sz val="10"/>
      <name val="Arial"/>
      <family val="0"/>
    </font>
    <font>
      <sz val="8"/>
      <name val="Tahoma"/>
      <family val="2"/>
    </font>
    <font>
      <sz val="9"/>
      <name val="Times New Roman"/>
      <family val="1"/>
    </font>
    <font>
      <b/>
      <sz val="14"/>
      <name val="Times New Roman"/>
      <family val="1"/>
    </font>
    <font>
      <sz val="8"/>
      <name val="Times New Roman"/>
      <family val="1"/>
    </font>
    <font>
      <b/>
      <sz val="10"/>
      <name val="Times New Roman"/>
      <family val="1"/>
    </font>
    <font>
      <b/>
      <sz val="9"/>
      <name val="Times New Roman"/>
      <family val="1"/>
    </font>
    <font>
      <sz val="10"/>
      <name val="Times New Roman"/>
      <family val="1"/>
    </font>
    <font>
      <sz val="10"/>
      <name val="Arial Mon"/>
      <family val="2"/>
    </font>
    <font>
      <sz val="12"/>
      <name val="Arial"/>
      <family val="2"/>
    </font>
    <font>
      <sz val="8"/>
      <name val="Arial"/>
      <family val="2"/>
    </font>
    <font>
      <b/>
      <sz val="12"/>
      <name val="Arial"/>
      <family val="2"/>
    </font>
    <font>
      <sz val="11"/>
      <name val="Arial"/>
      <family val="2"/>
    </font>
    <font>
      <b/>
      <sz val="18"/>
      <name val="Arial"/>
      <family val="2"/>
    </font>
    <font>
      <i/>
      <sz val="12"/>
      <name val="Arial"/>
      <family val="2"/>
    </font>
    <font>
      <b/>
      <sz val="12"/>
      <name val="Times New Roman"/>
      <family val="1"/>
    </font>
    <font>
      <sz val="12"/>
      <name val="Times New Roman"/>
      <family val="1"/>
    </font>
    <font>
      <sz val="14"/>
      <name val="Times New Roman"/>
      <family val="1"/>
    </font>
    <font>
      <sz val="9"/>
      <color indexed="59"/>
      <name val="Times New Roman"/>
      <family val="1"/>
    </font>
    <font>
      <sz val="9"/>
      <color indexed="61"/>
      <name val="Times New Roman"/>
      <family val="1"/>
    </font>
    <font>
      <b/>
      <sz val="8"/>
      <name val="Times New Roman"/>
      <family val="1"/>
    </font>
    <font>
      <b/>
      <sz val="16"/>
      <name val="Times New Roman"/>
      <family val="1"/>
    </font>
    <font>
      <b/>
      <sz val="24"/>
      <name val="Times New Roman"/>
      <family val="1"/>
    </font>
    <font>
      <sz val="11"/>
      <color indexed="8"/>
      <name val="Calibri"/>
      <family val="2"/>
    </font>
    <font>
      <sz val="9"/>
      <color indexed="60"/>
      <name val="Times New Roman"/>
      <family val="1"/>
    </font>
    <font>
      <b/>
      <sz val="9"/>
      <color indexed="60"/>
      <name val="Times New Roman"/>
      <family val="1"/>
    </font>
    <font>
      <sz val="9"/>
      <color indexed="63"/>
      <name val="Times New Roman"/>
      <family val="1"/>
    </font>
    <font>
      <sz val="10"/>
      <color indexed="8"/>
      <name val="Times New Roman"/>
      <family val="1"/>
    </font>
    <font>
      <sz val="10"/>
      <color indexed="60"/>
      <name val="Times New Roman"/>
      <family val="1"/>
    </font>
    <font>
      <sz val="7"/>
      <color indexed="60"/>
      <name val="Times New Roman"/>
      <family val="1"/>
    </font>
    <font>
      <sz val="7"/>
      <color indexed="8"/>
      <name val="Times New Roman"/>
      <family val="1"/>
    </font>
    <font>
      <sz val="11"/>
      <color indexed="8"/>
      <name val="Times New Roman"/>
      <family val="1"/>
    </font>
    <font>
      <sz val="9"/>
      <color indexed="8"/>
      <name val="Calibri"/>
      <family val="2"/>
    </font>
    <font>
      <sz val="9"/>
      <color indexed="8"/>
      <name val="Times New Roman"/>
      <family val="1"/>
    </font>
    <font>
      <i/>
      <sz val="10"/>
      <color indexed="8"/>
      <name val="Times New Roman"/>
      <family val="1"/>
    </font>
    <font>
      <sz val="10"/>
      <color indexed="8"/>
      <name val="Calibri"/>
      <family val="2"/>
    </font>
    <font>
      <sz val="8.5"/>
      <color indexed="8"/>
      <name val="Times New Roman"/>
      <family val="1"/>
    </font>
    <font>
      <sz val="9.5"/>
      <color indexed="8"/>
      <name val="Calibri"/>
      <family val="2"/>
    </font>
    <font>
      <sz val="9.5"/>
      <color indexed="8"/>
      <name val="Times New Roman"/>
      <family val="1"/>
    </font>
    <font>
      <b/>
      <sz val="10"/>
      <name val="Arial"/>
      <family val="2"/>
    </font>
    <font>
      <sz val="11"/>
      <color indexed="60"/>
      <name val="Calibri"/>
      <family val="2"/>
    </font>
    <font>
      <sz val="11"/>
      <color indexed="20"/>
      <name val="Calibri"/>
      <family val="2"/>
    </font>
    <font>
      <b/>
      <sz val="11"/>
      <color indexed="52"/>
      <name val="Calibri"/>
      <family val="2"/>
    </font>
    <font>
      <b/>
      <sz val="11"/>
      <color indexed="60"/>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59"/>
      <name val="Arial"/>
      <family val="2"/>
    </font>
    <font>
      <sz val="11"/>
      <color indexed="54"/>
      <name val="Calibri"/>
      <family val="2"/>
    </font>
    <font>
      <sz val="11"/>
      <color indexed="52"/>
      <name val="Calibri"/>
      <family val="2"/>
    </font>
    <font>
      <sz val="11"/>
      <color indexed="9"/>
      <name val="Calibri"/>
      <family val="2"/>
    </font>
    <font>
      <b/>
      <sz val="11"/>
      <color indexed="8"/>
      <name val="Calibri"/>
      <family val="2"/>
    </font>
    <font>
      <sz val="18"/>
      <color indexed="54"/>
      <name val="Calibri Light"/>
      <family val="2"/>
    </font>
    <font>
      <sz val="11"/>
      <color indexed="10"/>
      <name val="Calibri"/>
      <family val="2"/>
    </font>
    <font>
      <sz val="10"/>
      <color indexed="22"/>
      <name val="Arial"/>
      <family val="2"/>
    </font>
    <font>
      <b/>
      <sz val="10"/>
      <color indexed="8"/>
      <name val="Times New Roman"/>
      <family val="1"/>
    </font>
    <font>
      <sz val="11"/>
      <color indexed="23"/>
      <name val="Calibri"/>
      <family val="2"/>
    </font>
    <font>
      <b/>
      <sz val="10"/>
      <color indexed="60"/>
      <name val="Times New Roman"/>
      <family val="1"/>
    </font>
    <font>
      <sz val="8"/>
      <color indexed="8"/>
      <name val="Times New Roman"/>
      <family val="1"/>
    </font>
    <font>
      <b/>
      <sz val="9"/>
      <color indexed="8"/>
      <name val="Times New Roman"/>
      <family val="1"/>
    </font>
    <font>
      <sz val="9"/>
      <color indexed="23"/>
      <name val="Times New Roman"/>
      <family val="1"/>
    </font>
    <font>
      <sz val="8"/>
      <color indexed="8"/>
      <name val="Calibri"/>
      <family val="2"/>
    </font>
    <font>
      <sz val="10"/>
      <color indexed="23"/>
      <name val="Times New Roman"/>
      <family val="1"/>
    </font>
    <font>
      <b/>
      <sz val="8"/>
      <color indexed="8"/>
      <name val="Times New Roman"/>
      <family val="1"/>
    </font>
    <font>
      <vertAlign val="superscript"/>
      <sz val="10"/>
      <color indexed="8"/>
      <name val="Times New Roman"/>
      <family val="1"/>
    </font>
    <font>
      <vertAlign val="superscript"/>
      <sz val="9.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tint="-0.24997000396251678"/>
      <name val="Arial"/>
      <family val="2"/>
    </font>
    <font>
      <sz val="10"/>
      <color theme="1"/>
      <name val="Times New Roman"/>
      <family val="1"/>
    </font>
    <font>
      <b/>
      <sz val="10"/>
      <color theme="1"/>
      <name val="Times New Roman"/>
      <family val="1"/>
    </font>
    <font>
      <sz val="11"/>
      <color theme="0" tint="-0.4999699890613556"/>
      <name val="Calibri"/>
      <family val="2"/>
    </font>
    <font>
      <sz val="10"/>
      <color rgb="FFFFFFFF"/>
      <name val="Times New Roman"/>
      <family val="1"/>
    </font>
    <font>
      <sz val="7"/>
      <color theme="1"/>
      <name val="Times New Roman"/>
      <family val="1"/>
    </font>
    <font>
      <b/>
      <sz val="10"/>
      <color rgb="FFFFFFFF"/>
      <name val="Times New Roman"/>
      <family val="1"/>
    </font>
    <font>
      <sz val="8"/>
      <color theme="1"/>
      <name val="Times New Roman"/>
      <family val="1"/>
    </font>
    <font>
      <sz val="11"/>
      <color theme="1"/>
      <name val="Times New Roman"/>
      <family val="1"/>
    </font>
    <font>
      <sz val="9"/>
      <color theme="1"/>
      <name val="Times New Roman"/>
      <family val="1"/>
    </font>
    <font>
      <b/>
      <sz val="9"/>
      <color theme="1"/>
      <name val="Times New Roman"/>
      <family val="1"/>
    </font>
    <font>
      <sz val="9"/>
      <color theme="0" tint="-0.4999699890613556"/>
      <name val="Times New Roman"/>
      <family val="1"/>
    </font>
    <font>
      <sz val="8"/>
      <color theme="1"/>
      <name val="Calibri"/>
      <family val="2"/>
    </font>
    <font>
      <sz val="10"/>
      <color theme="0" tint="-0.4999699890613556"/>
      <name val="Times New Roman"/>
      <family val="1"/>
    </font>
    <font>
      <sz val="10"/>
      <color theme="0" tint="-0.1499900072813034"/>
      <name val="Arial"/>
      <family val="2"/>
    </font>
    <font>
      <i/>
      <sz val="10"/>
      <color theme="1"/>
      <name val="Times New Roman"/>
      <family val="1"/>
    </font>
    <font>
      <b/>
      <sz val="8"/>
      <color theme="1"/>
      <name val="Times New Roman"/>
      <family val="1"/>
    </font>
    <font>
      <sz val="9"/>
      <color theme="1"/>
      <name val="Calibri"/>
      <family val="2"/>
    </font>
    <font>
      <sz val="9"/>
      <color rgb="FFFFFFFF"/>
      <name val="Times New Roman"/>
      <family val="1"/>
    </font>
    <font>
      <vertAlign val="superscript"/>
      <sz val="10"/>
      <color theme="1"/>
      <name val="Times New Roman"/>
      <family val="1"/>
    </font>
    <font>
      <sz val="9.5"/>
      <color theme="1"/>
      <name val="Times New Roman"/>
      <family val="1"/>
    </font>
    <font>
      <vertAlign val="superscript"/>
      <sz val="9.5"/>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60"/>
        <bgColor indexed="64"/>
      </patternFill>
    </fill>
    <fill>
      <patternFill patternType="solid">
        <fgColor rgb="FF92D050"/>
        <bgColor indexed="64"/>
      </patternFill>
    </fill>
    <fill>
      <patternFill patternType="solid">
        <fgColor rgb="FFD9D9D9"/>
        <bgColor indexed="64"/>
      </patternFill>
    </fill>
    <fill>
      <patternFill patternType="solid">
        <fgColor indexed="63"/>
        <bgColor indexed="64"/>
      </patternFill>
    </fill>
    <fill>
      <patternFill patternType="solid">
        <fgColor rgb="FF0000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style="thin">
        <color indexed="63"/>
      </top>
      <bottom>
        <color indexed="63"/>
      </bottom>
    </border>
    <border>
      <left style="thin">
        <color indexed="63"/>
      </left>
      <right>
        <color indexed="63"/>
      </right>
      <top style="thin">
        <color indexed="63"/>
      </top>
      <bottom>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thin">
        <color indexed="63"/>
      </left>
      <right>
        <color indexed="63"/>
      </right>
      <top>
        <color indexed="63"/>
      </top>
      <bottom style="thin">
        <color indexed="63"/>
      </bottom>
    </border>
    <border>
      <left style="thin">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color indexed="61"/>
      </left>
      <right style="thin">
        <color indexed="61"/>
      </right>
      <top style="thin">
        <color indexed="61"/>
      </top>
      <bottom>
        <color indexed="63"/>
      </bottom>
    </border>
    <border>
      <left style="thin">
        <color indexed="61"/>
      </left>
      <right>
        <color indexed="63"/>
      </right>
      <top style="thin">
        <color indexed="61"/>
      </top>
      <bottom>
        <color indexed="63"/>
      </bottom>
    </border>
    <border>
      <left style="medium"/>
      <right/>
      <top/>
      <bottom/>
    </border>
    <border>
      <left style="thin">
        <color rgb="FF000000"/>
      </left>
      <right style="thin">
        <color rgb="FF000000"/>
      </right>
      <top style="thin">
        <color rgb="FF000000"/>
      </top>
      <bottom style="thin">
        <color rgb="FF00000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ck"/>
    </border>
    <border>
      <left style="thin"/>
      <right>
        <color indexed="63"/>
      </right>
      <top style="thin"/>
      <bottom style="thin"/>
    </border>
    <border>
      <left>
        <color indexed="63"/>
      </left>
      <right>
        <color indexed="63"/>
      </right>
      <top style="thin"/>
      <bottom style="thin"/>
    </border>
    <border>
      <left style="medium"/>
      <right/>
      <top/>
      <bottom style="medium"/>
    </border>
    <border>
      <left>
        <color indexed="63"/>
      </left>
      <right>
        <color indexed="63"/>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quotePrefix="1">
      <protection locked="0"/>
    </xf>
    <xf numFmtId="41" fontId="0" fillId="0" borderId="0" applyFill="0" applyBorder="0" applyAlignment="0" quotePrefix="1">
      <protection locked="0"/>
    </xf>
    <xf numFmtId="43" fontId="69" fillId="0" borderId="0" applyFont="0" applyFill="0" applyBorder="0" applyAlignment="0" applyProtection="0"/>
    <xf numFmtId="43" fontId="0" fillId="0" borderId="0" applyFont="0" applyFill="0" applyBorder="0" applyAlignment="0" quotePrefix="1">
      <protection locked="0"/>
    </xf>
    <xf numFmtId="43" fontId="0" fillId="0" borderId="0" applyFont="0" applyFill="0" applyBorder="0" applyAlignment="0" quotePrefix="1">
      <protection locked="0"/>
    </xf>
    <xf numFmtId="43" fontId="0" fillId="0" borderId="0" applyFont="0" applyFill="0" applyBorder="0" applyAlignment="0" quotePrefix="1">
      <protection locked="0"/>
    </xf>
    <xf numFmtId="44" fontId="0" fillId="0" borderId="0" applyFont="0" applyFill="0" applyBorder="0" applyAlignment="0" quotePrefix="1">
      <protection locked="0"/>
    </xf>
    <xf numFmtId="42" fontId="0" fillId="0" borderId="0" applyFill="0" applyBorder="0" applyAlignment="0" quotePrefix="1">
      <protection locked="0"/>
    </xf>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quotePrefix="1">
      <protection locked="0"/>
    </xf>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19">
    <xf numFmtId="0" fontId="0" fillId="0" borderId="0" xfId="0" applyAlignment="1">
      <alignment/>
    </xf>
    <xf numFmtId="0" fontId="9" fillId="0" borderId="0" xfId="63" applyFont="1" applyAlignment="1">
      <alignment horizontal="center" vertical="center"/>
      <protection/>
    </xf>
    <xf numFmtId="0" fontId="9" fillId="0" borderId="0" xfId="63" applyFont="1">
      <alignment/>
      <protection/>
    </xf>
    <xf numFmtId="0" fontId="10" fillId="0" borderId="0" xfId="63" applyFont="1" applyAlignment="1">
      <alignment horizontal="right"/>
      <protection/>
    </xf>
    <xf numFmtId="0" fontId="11" fillId="0" borderId="0" xfId="63" applyFont="1">
      <alignment/>
      <protection/>
    </xf>
    <xf numFmtId="0" fontId="9" fillId="0" borderId="0" xfId="63" applyFont="1" applyAlignment="1">
      <alignment horizontal="right"/>
      <protection/>
    </xf>
    <xf numFmtId="0" fontId="11" fillId="0" borderId="10" xfId="63" applyFont="1" applyBorder="1" applyAlignment="1">
      <alignment horizontal="center" vertical="center"/>
      <protection/>
    </xf>
    <xf numFmtId="0" fontId="12" fillId="0" borderId="0" xfId="63" applyFont="1">
      <alignment/>
      <protection/>
    </xf>
    <xf numFmtId="0" fontId="9" fillId="0" borderId="0" xfId="63" applyFont="1" applyAlignment="1">
      <alignment vertical="center"/>
      <protection/>
    </xf>
    <xf numFmtId="49" fontId="9" fillId="0" borderId="0" xfId="63" applyNumberFormat="1" applyFont="1">
      <alignment/>
      <protection/>
    </xf>
    <xf numFmtId="0" fontId="9" fillId="0" borderId="0" xfId="63" applyFont="1" applyAlignment="1">
      <alignment horizontal="left" vertical="center"/>
      <protection/>
    </xf>
    <xf numFmtId="0" fontId="12" fillId="0" borderId="0" xfId="63" applyFont="1" applyAlignment="1">
      <alignment vertical="center"/>
      <protection/>
    </xf>
    <xf numFmtId="0" fontId="13" fillId="0" borderId="0" xfId="63" applyFont="1" applyAlignment="1">
      <alignment horizontal="center"/>
      <protection/>
    </xf>
    <xf numFmtId="0" fontId="13" fillId="0" borderId="0" xfId="63" applyFont="1">
      <alignment/>
      <protection/>
    </xf>
    <xf numFmtId="0" fontId="14" fillId="0" borderId="0" xfId="63" applyFont="1">
      <alignment/>
      <protection/>
    </xf>
    <xf numFmtId="0" fontId="15" fillId="0" borderId="0" xfId="61" applyFont="1" applyAlignment="1">
      <alignment horizontal="center" vertical="center"/>
      <protection/>
    </xf>
    <xf numFmtId="0" fontId="16" fillId="0" borderId="0" xfId="61" applyFont="1" applyAlignment="1">
      <alignment vertical="center"/>
      <protection/>
    </xf>
    <xf numFmtId="0" fontId="17" fillId="0" borderId="0" xfId="61" applyFont="1" applyAlignment="1">
      <alignment vertical="center"/>
      <protection/>
    </xf>
    <xf numFmtId="0" fontId="16" fillId="0" borderId="0" xfId="61" applyFont="1" applyAlignment="1">
      <alignment horizontal="justify" vertical="center"/>
      <protection/>
    </xf>
    <xf numFmtId="0" fontId="16" fillId="0" borderId="0" xfId="61" applyFont="1" applyAlignment="1">
      <alignment horizontal="center" vertical="center"/>
      <protection/>
    </xf>
    <xf numFmtId="0" fontId="16" fillId="0" borderId="0" xfId="61" applyFont="1" applyAlignment="1">
      <alignment horizontal="justify" vertical="center" wrapText="1"/>
      <protection/>
    </xf>
    <xf numFmtId="0" fontId="16" fillId="0" borderId="0" xfId="61" applyFont="1" applyAlignment="1">
      <alignment horizontal="left" vertical="center" wrapText="1"/>
      <protection/>
    </xf>
    <xf numFmtId="0" fontId="16" fillId="0" borderId="0" xfId="61" applyFont="1" applyAlignment="1">
      <alignment horizontal="left" vertical="center"/>
      <protection/>
    </xf>
    <xf numFmtId="0" fontId="2" fillId="0" borderId="11" xfId="61" applyFont="1" applyBorder="1" applyAlignment="1">
      <alignment horizontal="left" vertical="center" wrapText="1"/>
      <protection/>
    </xf>
    <xf numFmtId="0" fontId="2" fillId="0" borderId="11" xfId="61" applyFont="1" applyBorder="1" applyAlignment="1">
      <alignment horizontal="right" vertical="center" wrapText="1"/>
      <protection/>
    </xf>
    <xf numFmtId="0" fontId="1" fillId="0" borderId="0" xfId="61" applyFont="1" applyAlignment="1">
      <alignment horizontal="left" vertical="top"/>
      <protection/>
    </xf>
    <xf numFmtId="4" fontId="2" fillId="0" borderId="12" xfId="61" applyNumberFormat="1" applyFont="1" applyBorder="1" applyAlignment="1">
      <alignment horizontal="right" vertical="center" wrapText="1"/>
      <protection/>
    </xf>
    <xf numFmtId="4" fontId="2" fillId="0" borderId="13" xfId="61" applyNumberFormat="1" applyFont="1" applyBorder="1" applyAlignment="1">
      <alignment horizontal="right" vertical="center" wrapText="1"/>
      <protection/>
    </xf>
    <xf numFmtId="49" fontId="2" fillId="0" borderId="13" xfId="61" applyNumberFormat="1" applyFont="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15" xfId="61" applyFont="1" applyFill="1" applyBorder="1" applyAlignment="1">
      <alignment horizontal="center" vertical="center" wrapText="1"/>
      <protection/>
    </xf>
    <xf numFmtId="0" fontId="2" fillId="33" borderId="16" xfId="61" applyFont="1" applyFill="1" applyBorder="1" applyAlignment="1">
      <alignment horizontal="center" vertical="top" wrapText="1"/>
      <protection/>
    </xf>
    <xf numFmtId="0" fontId="2" fillId="33" borderId="13" xfId="61" applyFont="1" applyFill="1" applyBorder="1" applyAlignment="1">
      <alignment horizontal="center" wrapText="1"/>
      <protection/>
    </xf>
    <xf numFmtId="0" fontId="0" fillId="0" borderId="0" xfId="61" applyFont="1">
      <alignment/>
      <protection/>
    </xf>
    <xf numFmtId="0" fontId="2" fillId="0" borderId="0" xfId="61" applyFont="1" applyAlignment="1">
      <alignment horizontal="left" vertical="center" wrapText="1"/>
      <protection/>
    </xf>
    <xf numFmtId="0" fontId="2" fillId="0" borderId="0" xfId="61" applyFont="1" applyAlignment="1">
      <alignment horizontal="right" vertical="center" wrapText="1"/>
      <protection/>
    </xf>
    <xf numFmtId="0" fontId="2" fillId="33" borderId="13"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0" fillId="0" borderId="0" xfId="61">
      <alignment/>
      <protection/>
    </xf>
    <xf numFmtId="4" fontId="2" fillId="0" borderId="17" xfId="61" applyNumberFormat="1" applyFont="1" applyBorder="1" applyAlignment="1">
      <alignment horizontal="right" vertical="center" wrapText="1"/>
      <protection/>
    </xf>
    <xf numFmtId="4" fontId="2" fillId="34" borderId="17" xfId="61" applyNumberFormat="1" applyFont="1" applyFill="1" applyBorder="1" applyAlignment="1">
      <alignment horizontal="right" vertical="center" wrapText="1"/>
      <protection/>
    </xf>
    <xf numFmtId="4" fontId="2" fillId="34" borderId="13" xfId="61" applyNumberFormat="1" applyFont="1" applyFill="1" applyBorder="1" applyAlignment="1">
      <alignment horizontal="right" vertical="center" wrapText="1"/>
      <protection/>
    </xf>
    <xf numFmtId="0" fontId="2" fillId="0" borderId="18" xfId="61" applyFont="1" applyBorder="1" applyAlignment="1">
      <alignment horizontal="right" vertical="center" wrapText="1"/>
      <protection/>
    </xf>
    <xf numFmtId="0" fontId="1" fillId="0" borderId="11" xfId="61" applyFont="1" applyBorder="1" applyAlignment="1">
      <alignment horizontal="left" vertical="center" wrapText="1"/>
      <protection/>
    </xf>
    <xf numFmtId="49" fontId="2" fillId="0" borderId="13" xfId="61" applyNumberFormat="1" applyFont="1" applyBorder="1" applyAlignment="1">
      <alignment horizontal="left" vertical="center" wrapText="1"/>
      <protection/>
    </xf>
    <xf numFmtId="0" fontId="0" fillId="0" borderId="0" xfId="61" applyFont="1" applyFill="1">
      <alignment/>
      <protection/>
    </xf>
    <xf numFmtId="4" fontId="0" fillId="0" borderId="0" xfId="61" applyNumberFormat="1" applyFont="1" applyFill="1">
      <alignment/>
      <protection/>
    </xf>
    <xf numFmtId="0" fontId="4" fillId="0" borderId="0" xfId="61" applyFont="1" applyAlignment="1">
      <alignment horizontal="center" vertical="center" wrapText="1"/>
      <protection/>
    </xf>
    <xf numFmtId="0" fontId="2" fillId="0" borderId="19" xfId="61" applyFont="1" applyBorder="1" applyAlignment="1">
      <alignment horizontal="left" wrapText="1"/>
      <protection/>
    </xf>
    <xf numFmtId="0" fontId="2" fillId="0" borderId="20" xfId="61" applyFont="1" applyBorder="1" applyAlignment="1">
      <alignment horizontal="left" wrapText="1"/>
      <protection/>
    </xf>
    <xf numFmtId="49" fontId="2" fillId="0" borderId="19" xfId="61" applyNumberFormat="1" applyFont="1" applyBorder="1" applyAlignment="1">
      <alignment horizontal="left" wrapText="1"/>
      <protection/>
    </xf>
    <xf numFmtId="0" fontId="16" fillId="0" borderId="0" xfId="61" applyFont="1" applyAlignment="1">
      <alignment horizontal="center" wrapText="1"/>
      <protection/>
    </xf>
    <xf numFmtId="0" fontId="2" fillId="0" borderId="20" xfId="61" applyFont="1" applyBorder="1" applyAlignment="1">
      <alignment horizontal="left" vertical="top" wrapText="1"/>
      <protection/>
    </xf>
    <xf numFmtId="0" fontId="2" fillId="0" borderId="19" xfId="61" applyFont="1" applyBorder="1" applyAlignment="1">
      <alignment horizontal="left" vertical="top" wrapText="1"/>
      <protection/>
    </xf>
    <xf numFmtId="49" fontId="2" fillId="0" borderId="19" xfId="61" applyNumberFormat="1" applyFont="1" applyBorder="1" applyAlignment="1">
      <alignment horizontal="center" vertical="center" wrapText="1"/>
      <protection/>
    </xf>
    <xf numFmtId="43" fontId="0" fillId="0" borderId="0" xfId="42" applyFont="1" applyAlignment="1">
      <alignment/>
      <protection locked="0"/>
    </xf>
    <xf numFmtId="43" fontId="0" fillId="35" borderId="0" xfId="42" applyFont="1" applyFill="1" applyAlignment="1">
      <alignment/>
      <protection locked="0"/>
    </xf>
    <xf numFmtId="43" fontId="1" fillId="0" borderId="0" xfId="61" applyNumberFormat="1" applyFont="1" applyAlignment="1">
      <alignment horizontal="left" vertical="top"/>
      <protection/>
    </xf>
    <xf numFmtId="4" fontId="1" fillId="0" borderId="0" xfId="61" applyNumberFormat="1" applyFont="1" applyAlignment="1">
      <alignment horizontal="left" vertical="top"/>
      <protection/>
    </xf>
    <xf numFmtId="4" fontId="0" fillId="0" borderId="0" xfId="61" applyNumberFormat="1">
      <alignment/>
      <protection/>
    </xf>
    <xf numFmtId="4" fontId="88" fillId="0" borderId="0" xfId="61" applyNumberFormat="1" applyFont="1">
      <alignment/>
      <protection/>
    </xf>
    <xf numFmtId="0" fontId="88" fillId="0" borderId="0" xfId="61" applyFont="1">
      <alignment/>
      <protection/>
    </xf>
    <xf numFmtId="49" fontId="2" fillId="0" borderId="15" xfId="61" applyNumberFormat="1" applyFont="1" applyBorder="1" applyAlignment="1">
      <alignment horizontal="left" vertical="center" wrapText="1"/>
      <protection/>
    </xf>
    <xf numFmtId="4" fontId="2" fillId="0" borderId="15" xfId="61" applyNumberFormat="1" applyFont="1" applyBorder="1" applyAlignment="1">
      <alignment horizontal="right" vertical="center" wrapText="1"/>
      <protection/>
    </xf>
    <xf numFmtId="4" fontId="2" fillId="0" borderId="14" xfId="61" applyNumberFormat="1" applyFont="1" applyBorder="1" applyAlignment="1">
      <alignment horizontal="right" vertical="center" wrapText="1"/>
      <protection/>
    </xf>
    <xf numFmtId="0" fontId="7" fillId="0" borderId="0" xfId="61" applyFont="1" applyAlignment="1">
      <alignment horizontal="center" wrapText="1"/>
      <protection/>
    </xf>
    <xf numFmtId="4" fontId="6" fillId="0" borderId="21" xfId="61" applyNumberFormat="1" applyFont="1" applyBorder="1" applyAlignment="1">
      <alignment horizontal="right" vertical="center" wrapText="1"/>
      <protection/>
    </xf>
    <xf numFmtId="4" fontId="6" fillId="0" borderId="22" xfId="61" applyNumberFormat="1" applyFont="1" applyBorder="1" applyAlignment="1">
      <alignment horizontal="right" vertical="center" wrapText="1"/>
      <protection/>
    </xf>
    <xf numFmtId="4" fontId="2" fillId="0" borderId="21" xfId="61" applyNumberFormat="1" applyFont="1" applyBorder="1" applyAlignment="1">
      <alignment horizontal="right" vertical="center" wrapText="1"/>
      <protection/>
    </xf>
    <xf numFmtId="4" fontId="2" fillId="0" borderId="22" xfId="61" applyNumberFormat="1" applyFont="1" applyBorder="1" applyAlignment="1">
      <alignment horizontal="right" vertical="center" wrapText="1"/>
      <protection/>
    </xf>
    <xf numFmtId="4" fontId="18" fillId="0" borderId="21" xfId="61" applyNumberFormat="1" applyFont="1" applyBorder="1" applyAlignment="1">
      <alignment horizontal="right" vertical="center" wrapText="1"/>
      <protection/>
    </xf>
    <xf numFmtId="4" fontId="18" fillId="0" borderId="22" xfId="61" applyNumberFormat="1" applyFont="1" applyBorder="1" applyAlignment="1">
      <alignment horizontal="right" vertical="center" wrapText="1"/>
      <protection/>
    </xf>
    <xf numFmtId="4" fontId="24" fillId="0" borderId="21" xfId="61" applyNumberFormat="1" applyFont="1" applyBorder="1" applyAlignment="1">
      <alignment horizontal="right" vertical="center" wrapText="1"/>
      <protection/>
    </xf>
    <xf numFmtId="4" fontId="24" fillId="0" borderId="22" xfId="61" applyNumberFormat="1" applyFont="1" applyBorder="1" applyAlignment="1">
      <alignment horizontal="right" vertical="center" wrapText="1"/>
      <protection/>
    </xf>
    <xf numFmtId="4" fontId="25" fillId="0" borderId="21" xfId="61" applyNumberFormat="1" applyFont="1" applyBorder="1" applyAlignment="1">
      <alignment horizontal="right" vertical="center" wrapText="1"/>
      <protection/>
    </xf>
    <xf numFmtId="4" fontId="25" fillId="0" borderId="22" xfId="61" applyNumberFormat="1" applyFont="1" applyBorder="1" applyAlignment="1">
      <alignment horizontal="right" vertical="center" wrapText="1"/>
      <protection/>
    </xf>
    <xf numFmtId="0" fontId="2" fillId="33" borderId="21" xfId="61" applyFont="1" applyFill="1" applyBorder="1" applyAlignment="1">
      <alignment horizontal="center" vertical="center" wrapText="1"/>
      <protection/>
    </xf>
    <xf numFmtId="0" fontId="2" fillId="33" borderId="22" xfId="61" applyFont="1" applyFill="1" applyBorder="1" applyAlignment="1">
      <alignment horizontal="center" vertical="center" wrapText="1"/>
      <protection/>
    </xf>
    <xf numFmtId="4" fontId="6" fillId="0" borderId="17" xfId="61" applyNumberFormat="1" applyFont="1" applyBorder="1" applyAlignment="1">
      <alignment horizontal="right" vertical="center" wrapText="1"/>
      <protection/>
    </xf>
    <xf numFmtId="4" fontId="6" fillId="0" borderId="13" xfId="61" applyNumberFormat="1" applyFont="1" applyBorder="1" applyAlignment="1">
      <alignment horizontal="right" vertical="center" wrapText="1"/>
      <protection/>
    </xf>
    <xf numFmtId="49" fontId="4" fillId="0" borderId="13" xfId="61" applyNumberFormat="1" applyFont="1" applyBorder="1" applyAlignment="1">
      <alignment horizontal="left" vertical="center" wrapText="1"/>
      <protection/>
    </xf>
    <xf numFmtId="0" fontId="2" fillId="0" borderId="13" xfId="61" applyFont="1" applyBorder="1" applyAlignment="1">
      <alignment horizontal="center" vertical="center" wrapText="1"/>
      <protection/>
    </xf>
    <xf numFmtId="0" fontId="89" fillId="0" borderId="0" xfId="61" applyFont="1" applyAlignment="1">
      <alignment horizontal="center" vertical="center"/>
      <protection/>
    </xf>
    <xf numFmtId="0" fontId="89" fillId="0" borderId="0" xfId="61" applyFont="1" applyAlignment="1">
      <alignment vertical="center"/>
      <protection/>
    </xf>
    <xf numFmtId="0" fontId="89" fillId="0" borderId="0" xfId="61" applyFont="1" applyAlignment="1">
      <alignment horizontal="justify" vertical="center"/>
      <protection/>
    </xf>
    <xf numFmtId="0" fontId="89" fillId="0" borderId="0" xfId="61" applyFont="1" applyAlignment="1">
      <alignment horizontal="left" vertical="center" indent="2"/>
      <protection/>
    </xf>
    <xf numFmtId="0" fontId="90" fillId="0" borderId="0" xfId="61" applyFont="1" applyAlignment="1">
      <alignment horizontal="justify" vertical="center"/>
      <protection/>
    </xf>
    <xf numFmtId="0" fontId="91" fillId="0" borderId="0" xfId="61" applyFont="1" applyAlignment="1">
      <alignment horizontal="left" indent="3"/>
      <protection/>
    </xf>
    <xf numFmtId="0" fontId="92" fillId="0" borderId="23" xfId="61" applyFont="1" applyBorder="1" applyAlignment="1">
      <alignment horizontal="center" vertical="center" wrapText="1"/>
      <protection/>
    </xf>
    <xf numFmtId="0" fontId="92" fillId="0" borderId="0" xfId="61" applyFont="1" applyAlignment="1">
      <alignment horizontal="center" vertical="center" wrapText="1"/>
      <protection/>
    </xf>
    <xf numFmtId="0" fontId="89" fillId="0" borderId="10" xfId="61" applyFont="1" applyBorder="1" applyAlignment="1">
      <alignment horizontal="center" vertical="center" wrapText="1"/>
      <protection/>
    </xf>
    <xf numFmtId="0" fontId="89" fillId="0" borderId="10" xfId="61" applyFont="1" applyBorder="1" applyAlignment="1">
      <alignment horizontal="center" wrapText="1"/>
      <protection/>
    </xf>
    <xf numFmtId="0" fontId="89" fillId="0" borderId="0" xfId="61" applyFont="1" applyAlignment="1">
      <alignment wrapText="1"/>
      <protection/>
    </xf>
    <xf numFmtId="43" fontId="89" fillId="0" borderId="10" xfId="44" applyFont="1" applyBorder="1" applyAlignment="1">
      <alignment horizontal="center" vertical="center" wrapText="1"/>
    </xf>
    <xf numFmtId="43" fontId="89" fillId="0" borderId="10" xfId="44" applyFont="1" applyBorder="1" applyAlignment="1">
      <alignment vertical="center" wrapText="1"/>
    </xf>
    <xf numFmtId="0" fontId="89" fillId="0" borderId="0" xfId="61" applyFont="1" applyAlignment="1">
      <alignment vertical="center" wrapText="1"/>
      <protection/>
    </xf>
    <xf numFmtId="43" fontId="89" fillId="0" borderId="0" xfId="44" applyFont="1" applyBorder="1" applyAlignment="1">
      <alignment vertical="center" wrapText="1"/>
    </xf>
    <xf numFmtId="0" fontId="89" fillId="0" borderId="10" xfId="61" applyFont="1" applyBorder="1" applyAlignment="1">
      <alignment horizontal="justify" vertical="center" wrapText="1"/>
      <protection/>
    </xf>
    <xf numFmtId="43" fontId="89" fillId="0" borderId="10" xfId="44" applyFont="1" applyBorder="1" applyAlignment="1">
      <alignment horizontal="justify" vertical="center" wrapText="1"/>
    </xf>
    <xf numFmtId="0" fontId="89" fillId="0" borderId="0" xfId="61" applyFont="1" applyAlignment="1">
      <alignment horizontal="justify" vertical="center" wrapText="1"/>
      <protection/>
    </xf>
    <xf numFmtId="0" fontId="89" fillId="0" borderId="10" xfId="61" applyFont="1" applyBorder="1" applyAlignment="1">
      <alignment vertical="center" wrapText="1"/>
      <protection/>
    </xf>
    <xf numFmtId="43" fontId="0" fillId="0" borderId="0" xfId="61" applyNumberFormat="1">
      <alignment/>
      <protection/>
    </xf>
    <xf numFmtId="0" fontId="91" fillId="0" borderId="0" xfId="61" applyFont="1">
      <alignment/>
      <protection/>
    </xf>
    <xf numFmtId="0" fontId="0" fillId="0" borderId="0" xfId="62">
      <alignment/>
      <protection/>
    </xf>
    <xf numFmtId="0" fontId="90" fillId="0" borderId="0" xfId="62" applyFont="1" applyAlignment="1">
      <alignment vertical="center"/>
      <protection/>
    </xf>
    <xf numFmtId="0" fontId="89" fillId="0" borderId="10" xfId="62" applyFont="1" applyBorder="1" applyAlignment="1">
      <alignment horizontal="center" vertical="center" wrapText="1"/>
      <protection/>
    </xf>
    <xf numFmtId="0" fontId="89" fillId="0" borderId="0" xfId="62" applyFont="1" applyAlignment="1">
      <alignment horizontal="justify" vertical="center"/>
      <protection/>
    </xf>
    <xf numFmtId="0" fontId="89" fillId="0" borderId="0" xfId="62" applyFont="1" applyAlignment="1">
      <alignment vertical="center"/>
      <protection/>
    </xf>
    <xf numFmtId="0" fontId="89" fillId="0" borderId="10" xfId="62" applyFont="1" applyBorder="1" applyAlignment="1">
      <alignment vertical="center" wrapText="1"/>
      <protection/>
    </xf>
    <xf numFmtId="43" fontId="93" fillId="0" borderId="10" xfId="44" applyFont="1" applyFill="1" applyBorder="1" applyAlignment="1">
      <alignment vertical="center"/>
    </xf>
    <xf numFmtId="43" fontId="93" fillId="0" borderId="10" xfId="44" applyFont="1" applyFill="1" applyBorder="1" applyAlignment="1">
      <alignment vertical="center" wrapText="1"/>
    </xf>
    <xf numFmtId="43" fontId="0" fillId="0" borderId="0" xfId="62" applyNumberFormat="1">
      <alignment/>
      <protection/>
    </xf>
    <xf numFmtId="0" fontId="91" fillId="0" borderId="0" xfId="62" applyFont="1" applyAlignment="1">
      <alignment horizontal="center"/>
      <protection/>
    </xf>
    <xf numFmtId="0" fontId="94" fillId="0" borderId="0" xfId="62" applyFont="1" applyAlignment="1">
      <alignment vertical="center"/>
      <protection/>
    </xf>
    <xf numFmtId="0" fontId="90" fillId="0" borderId="10" xfId="62" applyFont="1" applyBorder="1" applyAlignment="1">
      <alignment horizontal="center" wrapText="1"/>
      <protection/>
    </xf>
    <xf numFmtId="0" fontId="90" fillId="0" borderId="10" xfId="62" applyFont="1" applyBorder="1" applyAlignment="1">
      <alignment horizontal="center" vertical="center" wrapText="1"/>
      <protection/>
    </xf>
    <xf numFmtId="43" fontId="95" fillId="0" borderId="10" xfId="44" applyFont="1" applyFill="1" applyBorder="1" applyAlignment="1">
      <alignment horizontal="center" vertical="center" wrapText="1"/>
    </xf>
    <xf numFmtId="0" fontId="89" fillId="0" borderId="10" xfId="62" applyFont="1" applyBorder="1" applyAlignment="1">
      <alignment horizontal="center" wrapText="1"/>
      <protection/>
    </xf>
    <xf numFmtId="43" fontId="95" fillId="0" borderId="10" xfId="44" applyFont="1" applyFill="1" applyBorder="1" applyAlignment="1">
      <alignment horizontal="justify" vertical="center" wrapText="1"/>
    </xf>
    <xf numFmtId="43" fontId="95" fillId="0" borderId="10" xfId="44" applyFont="1" applyFill="1" applyBorder="1" applyAlignment="1">
      <alignment vertical="center" wrapText="1"/>
    </xf>
    <xf numFmtId="0" fontId="89" fillId="0" borderId="10" xfId="62" applyFont="1" applyBorder="1" applyAlignment="1">
      <alignment horizontal="left" vertical="center" wrapText="1" indent="4"/>
      <protection/>
    </xf>
    <xf numFmtId="0" fontId="89" fillId="0" borderId="10" xfId="62" applyFont="1" applyBorder="1" applyAlignment="1">
      <alignment horizontal="justify" vertical="center" wrapText="1"/>
      <protection/>
    </xf>
    <xf numFmtId="0" fontId="96" fillId="0" borderId="0" xfId="62" applyFont="1" applyAlignment="1">
      <alignment horizontal="left" vertical="center" wrapText="1"/>
      <protection/>
    </xf>
    <xf numFmtId="0" fontId="90" fillId="0" borderId="10" xfId="62" applyFont="1" applyBorder="1" applyAlignment="1">
      <alignment vertical="center" wrapText="1"/>
      <protection/>
    </xf>
    <xf numFmtId="0" fontId="89" fillId="0" borderId="10" xfId="62" applyFont="1" applyBorder="1" applyAlignment="1">
      <alignment horizontal="left" vertical="center" wrapText="1" indent="1"/>
      <protection/>
    </xf>
    <xf numFmtId="43" fontId="95" fillId="0" borderId="10" xfId="44" applyFont="1" applyFill="1" applyBorder="1" applyAlignment="1">
      <alignment horizontal="right" vertical="center" wrapText="1"/>
    </xf>
    <xf numFmtId="0" fontId="90" fillId="0" borderId="10" xfId="62" applyFont="1" applyBorder="1" applyAlignment="1">
      <alignment horizontal="left" vertical="center" wrapText="1" indent="1"/>
      <protection/>
    </xf>
    <xf numFmtId="43" fontId="0" fillId="0" borderId="0" xfId="42" applyFont="1" applyAlignment="1">
      <alignment/>
      <protection locked="0"/>
    </xf>
    <xf numFmtId="0" fontId="89" fillId="0" borderId="0" xfId="62" applyFont="1" applyAlignment="1">
      <alignment horizontal="center" wrapText="1"/>
      <protection/>
    </xf>
    <xf numFmtId="0" fontId="89" fillId="0" borderId="0" xfId="62" applyFont="1" applyAlignment="1">
      <alignment vertical="center" wrapText="1"/>
      <protection/>
    </xf>
    <xf numFmtId="4" fontId="89" fillId="0" borderId="0" xfId="62" applyNumberFormat="1" applyFont="1" applyAlignment="1">
      <alignment vertical="center" wrapText="1"/>
      <protection/>
    </xf>
    <xf numFmtId="43" fontId="89" fillId="0" borderId="0" xfId="42" applyFont="1" applyAlignment="1">
      <alignment vertical="center" wrapText="1"/>
      <protection locked="0"/>
    </xf>
    <xf numFmtId="0" fontId="97" fillId="0" borderId="0" xfId="62" applyFont="1">
      <alignment/>
      <protection/>
    </xf>
    <xf numFmtId="0" fontId="91" fillId="0" borderId="0" xfId="62" applyFont="1" applyAlignment="1">
      <alignment horizontal="left" vertical="center" indent="5"/>
      <protection/>
    </xf>
    <xf numFmtId="0" fontId="89" fillId="36" borderId="10" xfId="62" applyFont="1" applyFill="1" applyBorder="1" applyAlignment="1">
      <alignment horizontal="center" vertical="center" wrapText="1"/>
      <protection/>
    </xf>
    <xf numFmtId="43" fontId="89" fillId="36" borderId="10" xfId="44" applyFont="1" applyFill="1" applyBorder="1" applyAlignment="1">
      <alignment vertical="center" wrapText="1"/>
    </xf>
    <xf numFmtId="43" fontId="89" fillId="0" borderId="10" xfId="44" applyFont="1" applyFill="1" applyBorder="1" applyAlignment="1">
      <alignment vertical="center" wrapText="1"/>
    </xf>
    <xf numFmtId="0" fontId="89" fillId="0" borderId="0" xfId="62" applyFont="1" applyAlignment="1">
      <alignment horizontal="left" vertical="center" wrapText="1"/>
      <protection/>
    </xf>
    <xf numFmtId="0" fontId="92" fillId="0" borderId="0" xfId="62" applyFont="1" applyAlignment="1">
      <alignment horizontal="center" vertical="center" wrapText="1"/>
      <protection/>
    </xf>
    <xf numFmtId="0" fontId="92" fillId="0" borderId="23" xfId="62" applyFont="1" applyBorder="1" applyAlignment="1">
      <alignment horizontal="center" vertical="center" wrapText="1"/>
      <protection/>
    </xf>
    <xf numFmtId="0" fontId="94" fillId="0" borderId="10" xfId="62" applyFont="1" applyBorder="1" applyAlignment="1">
      <alignment vertical="center" wrapText="1"/>
      <protection/>
    </xf>
    <xf numFmtId="0" fontId="92" fillId="0" borderId="0" xfId="62" applyFont="1" applyAlignment="1">
      <alignment vertical="center"/>
      <protection/>
    </xf>
    <xf numFmtId="0" fontId="2" fillId="0" borderId="0" xfId="62" applyFont="1">
      <alignment/>
      <protection/>
    </xf>
    <xf numFmtId="0" fontId="97" fillId="0" borderId="0" xfId="62" applyFont="1" applyAlignment="1">
      <alignment horizontal="justify" vertical="center"/>
      <protection/>
    </xf>
    <xf numFmtId="0" fontId="97" fillId="0" borderId="10" xfId="62" applyFont="1" applyBorder="1" applyAlignment="1">
      <alignment horizontal="center" vertical="center" wrapText="1"/>
      <protection/>
    </xf>
    <xf numFmtId="0" fontId="97" fillId="0" borderId="0" xfId="62" applyFont="1" applyAlignment="1">
      <alignment vertical="center"/>
      <protection/>
    </xf>
    <xf numFmtId="0" fontId="97" fillId="0" borderId="0" xfId="62" applyFont="1" applyAlignment="1">
      <alignment horizontal="center" vertical="center" wrapText="1"/>
      <protection/>
    </xf>
    <xf numFmtId="0" fontId="97" fillId="0" borderId="0" xfId="62" applyFont="1" applyAlignment="1">
      <alignment vertical="center" wrapText="1"/>
      <protection/>
    </xf>
    <xf numFmtId="43" fontId="97" fillId="0" borderId="10" xfId="44" applyFont="1" applyBorder="1" applyAlignment="1">
      <alignment vertical="center" wrapText="1"/>
    </xf>
    <xf numFmtId="0" fontId="98" fillId="0" borderId="0" xfId="62" applyFont="1" applyAlignment="1">
      <alignment vertical="center"/>
      <protection/>
    </xf>
    <xf numFmtId="0" fontId="97" fillId="0" borderId="10" xfId="62" applyFont="1" applyBorder="1" applyAlignment="1">
      <alignment vertical="center" wrapText="1"/>
      <protection/>
    </xf>
    <xf numFmtId="0" fontId="99" fillId="0" borderId="0" xfId="62" applyFont="1" applyAlignment="1">
      <alignment horizontal="center"/>
      <protection/>
    </xf>
    <xf numFmtId="43" fontId="89" fillId="0" borderId="10" xfId="44" applyFont="1" applyBorder="1" applyAlignment="1">
      <alignment horizontal="justify" vertical="center" wrapText="1"/>
    </xf>
    <xf numFmtId="0" fontId="91" fillId="0" borderId="0" xfId="62" applyFont="1">
      <alignment/>
      <protection/>
    </xf>
    <xf numFmtId="0" fontId="96" fillId="0" borderId="10" xfId="62" applyFont="1" applyBorder="1">
      <alignment/>
      <protection/>
    </xf>
    <xf numFmtId="43" fontId="89" fillId="0" borderId="10" xfId="44" applyFont="1" applyBorder="1" applyAlignment="1">
      <alignment/>
    </xf>
    <xf numFmtId="43" fontId="89" fillId="0" borderId="10" xfId="44" applyFont="1" applyBorder="1" applyAlignment="1">
      <alignment/>
    </xf>
    <xf numFmtId="43" fontId="89" fillId="0" borderId="0" xfId="44" applyFont="1" applyBorder="1" applyAlignment="1">
      <alignment/>
    </xf>
    <xf numFmtId="0" fontId="96" fillId="0" borderId="10" xfId="62" applyFont="1" applyBorder="1" applyAlignment="1">
      <alignment horizontal="center"/>
      <protection/>
    </xf>
    <xf numFmtId="43" fontId="89" fillId="0" borderId="10" xfId="44" applyFont="1" applyBorder="1" applyAlignment="1">
      <alignment/>
    </xf>
    <xf numFmtId="0" fontId="91" fillId="0" borderId="0" xfId="62" applyFont="1" applyAlignment="1">
      <alignment horizontal="left" indent="6"/>
      <protection/>
    </xf>
    <xf numFmtId="0" fontId="90" fillId="0" borderId="10" xfId="62" applyFont="1" applyBorder="1" applyAlignment="1">
      <alignment horizontal="justify" vertical="center" wrapText="1"/>
      <protection/>
    </xf>
    <xf numFmtId="43" fontId="89" fillId="0" borderId="10" xfId="44" applyFont="1" applyFill="1" applyBorder="1" applyAlignment="1">
      <alignment/>
    </xf>
    <xf numFmtId="0" fontId="89" fillId="0" borderId="11" xfId="62" applyFont="1" applyBorder="1" applyAlignment="1">
      <alignment horizontal="center" vertical="center" wrapText="1"/>
      <protection/>
    </xf>
    <xf numFmtId="43" fontId="89" fillId="0" borderId="11" xfId="44" applyFont="1" applyBorder="1" applyAlignment="1">
      <alignment/>
    </xf>
    <xf numFmtId="43" fontId="89" fillId="0" borderId="11" xfId="44" applyFont="1" applyFill="1" applyBorder="1" applyAlignment="1">
      <alignment/>
    </xf>
    <xf numFmtId="0" fontId="89" fillId="0" borderId="0" xfId="62" applyFont="1" applyAlignment="1">
      <alignment horizontal="center" vertical="center" wrapText="1"/>
      <protection/>
    </xf>
    <xf numFmtId="0" fontId="89" fillId="0" borderId="0" xfId="62" applyFont="1" applyAlignment="1">
      <alignment horizontal="left" vertical="center" wrapText="1" indent="1"/>
      <protection/>
    </xf>
    <xf numFmtId="43" fontId="89" fillId="0" borderId="10" xfId="44" applyFont="1" applyFill="1" applyBorder="1" applyAlignment="1">
      <alignment horizontal="center" vertical="center" wrapText="1"/>
    </xf>
    <xf numFmtId="43" fontId="0" fillId="0" borderId="0" xfId="47" applyFont="1" applyAlignment="1">
      <alignment/>
      <protection locked="0"/>
    </xf>
    <xf numFmtId="43" fontId="100" fillId="0" borderId="0" xfId="62" applyNumberFormat="1" applyFont="1">
      <alignment/>
      <protection/>
    </xf>
    <xf numFmtId="0" fontId="89" fillId="0" borderId="0" xfId="62" applyFont="1">
      <alignment/>
      <protection/>
    </xf>
    <xf numFmtId="0" fontId="101" fillId="0" borderId="0" xfId="62" applyFont="1" applyAlignment="1">
      <alignment horizontal="center" vertical="center" wrapText="1"/>
      <protection/>
    </xf>
    <xf numFmtId="43" fontId="102" fillId="0" borderId="0" xfId="46" applyFont="1" applyAlignment="1">
      <alignment/>
      <protection locked="0"/>
    </xf>
    <xf numFmtId="43" fontId="100" fillId="0" borderId="0" xfId="44" applyFont="1" applyFill="1" applyAlignment="1">
      <alignment/>
    </xf>
    <xf numFmtId="0" fontId="89" fillId="0" borderId="10" xfId="62" applyFont="1" applyBorder="1" applyAlignment="1">
      <alignment horizontal="right" vertical="center" wrapText="1"/>
      <protection/>
    </xf>
    <xf numFmtId="0" fontId="92" fillId="0" borderId="0" xfId="62" applyFont="1" applyAlignment="1">
      <alignment horizontal="justify" vertical="center" wrapText="1"/>
      <protection/>
    </xf>
    <xf numFmtId="0" fontId="89" fillId="0" borderId="0" xfId="62" applyFont="1" applyAlignment="1">
      <alignment horizontal="left" vertical="center" indent="3"/>
      <protection/>
    </xf>
    <xf numFmtId="0" fontId="89" fillId="0" borderId="0" xfId="62" applyFont="1" applyAlignment="1">
      <alignment horizontal="left"/>
      <protection/>
    </xf>
    <xf numFmtId="0" fontId="103" fillId="0" borderId="10" xfId="62" applyFont="1" applyBorder="1" applyAlignment="1">
      <alignment vertical="center" wrapText="1"/>
      <protection/>
    </xf>
    <xf numFmtId="0" fontId="96" fillId="0" borderId="0" xfId="62" applyFont="1" applyAlignment="1">
      <alignment horizontal="center"/>
      <protection/>
    </xf>
    <xf numFmtId="0" fontId="95" fillId="0" borderId="24" xfId="62" applyFont="1" applyBorder="1" applyAlignment="1">
      <alignment horizontal="center" vertical="center" wrapText="1"/>
      <protection/>
    </xf>
    <xf numFmtId="0" fontId="104" fillId="0" borderId="24" xfId="62" applyFont="1" applyBorder="1" applyAlignment="1">
      <alignment horizontal="center" vertical="center" wrapText="1"/>
      <protection/>
    </xf>
    <xf numFmtId="0" fontId="104" fillId="0" borderId="24" xfId="62" applyFont="1" applyBorder="1" applyAlignment="1">
      <alignment vertical="center" wrapText="1"/>
      <protection/>
    </xf>
    <xf numFmtId="43" fontId="95" fillId="0" borderId="24" xfId="44" applyFont="1" applyBorder="1" applyAlignment="1">
      <alignment vertical="center" wrapText="1"/>
    </xf>
    <xf numFmtId="164" fontId="95" fillId="0" borderId="24" xfId="44" applyNumberFormat="1" applyFont="1" applyBorder="1" applyAlignment="1">
      <alignment vertical="center" textRotation="90" wrapText="1"/>
    </xf>
    <xf numFmtId="0" fontId="95" fillId="0" borderId="24" xfId="62" applyFont="1" applyBorder="1" applyAlignment="1">
      <alignment vertical="center" wrapText="1"/>
      <protection/>
    </xf>
    <xf numFmtId="0" fontId="95" fillId="0" borderId="24" xfId="62" applyFont="1" applyBorder="1" applyAlignment="1">
      <alignment horizontal="left" vertical="center" wrapText="1" indent="4"/>
      <protection/>
    </xf>
    <xf numFmtId="164" fontId="95" fillId="0" borderId="24" xfId="44" applyNumberFormat="1" applyFont="1" applyBorder="1" applyAlignment="1">
      <alignment vertical="center" wrapText="1"/>
    </xf>
    <xf numFmtId="0" fontId="97" fillId="0" borderId="0" xfId="62" applyFont="1" applyAlignment="1">
      <alignment vertical="center"/>
      <protection/>
    </xf>
    <xf numFmtId="165" fontId="105" fillId="0" borderId="0" xfId="62" applyNumberFormat="1" applyFont="1">
      <alignment/>
      <protection/>
    </xf>
    <xf numFmtId="0" fontId="2" fillId="6" borderId="0" xfId="61" applyFont="1" applyFill="1" applyBorder="1" applyAlignment="1">
      <alignment horizontal="right" vertical="center" wrapText="1"/>
      <protection/>
    </xf>
    <xf numFmtId="4" fontId="2" fillId="6" borderId="0" xfId="61" applyNumberFormat="1" applyFont="1" applyFill="1" applyBorder="1" applyAlignment="1">
      <alignment horizontal="right" vertical="center" wrapText="1"/>
      <protection/>
    </xf>
    <xf numFmtId="0" fontId="6" fillId="6" borderId="10" xfId="61" applyFont="1" applyFill="1" applyBorder="1" applyAlignment="1">
      <alignment horizontal="right" vertical="center" wrapText="1"/>
      <protection/>
    </xf>
    <xf numFmtId="4" fontId="6" fillId="6" borderId="10" xfId="61" applyNumberFormat="1" applyFont="1" applyFill="1" applyBorder="1" applyAlignment="1">
      <alignment horizontal="right" vertical="center" wrapText="1"/>
      <protection/>
    </xf>
    <xf numFmtId="0" fontId="39" fillId="0" borderId="0" xfId="61" applyFont="1">
      <alignment/>
      <protection/>
    </xf>
    <xf numFmtId="4" fontId="6" fillId="0" borderId="12" xfId="61" applyNumberFormat="1" applyFont="1" applyBorder="1" applyAlignment="1">
      <alignment horizontal="right" vertical="center" wrapText="1"/>
      <protection/>
    </xf>
    <xf numFmtId="0" fontId="0" fillId="0" borderId="0" xfId="61" applyFont="1">
      <alignment/>
      <protection/>
    </xf>
    <xf numFmtId="4" fontId="6" fillId="6" borderId="12" xfId="61" applyNumberFormat="1" applyFont="1" applyFill="1" applyBorder="1" applyAlignment="1">
      <alignment horizontal="right" vertical="center" wrapText="1"/>
      <protection/>
    </xf>
    <xf numFmtId="0" fontId="6" fillId="6" borderId="0" xfId="61" applyFont="1" applyFill="1" applyBorder="1" applyAlignment="1">
      <alignment horizontal="right" vertical="center" wrapText="1"/>
      <protection/>
    </xf>
    <xf numFmtId="4" fontId="6" fillId="6" borderId="0" xfId="61" applyNumberFormat="1" applyFont="1" applyFill="1" applyBorder="1" applyAlignment="1">
      <alignment horizontal="right" vertical="center" wrapText="1"/>
      <protection/>
    </xf>
    <xf numFmtId="0" fontId="5" fillId="6" borderId="10" xfId="61" applyFont="1" applyFill="1" applyBorder="1" applyAlignment="1">
      <alignment horizontal="left" vertical="center" wrapText="1"/>
      <protection/>
    </xf>
    <xf numFmtId="4" fontId="5" fillId="6" borderId="10" xfId="61" applyNumberFormat="1" applyFont="1" applyFill="1" applyBorder="1" applyAlignment="1">
      <alignment horizontal="left" vertical="center" wrapText="1"/>
      <protection/>
    </xf>
    <xf numFmtId="4" fontId="5" fillId="6" borderId="10" xfId="61" applyNumberFormat="1" applyFont="1" applyFill="1" applyBorder="1" applyAlignment="1">
      <alignment vertical="center" wrapText="1"/>
      <protection/>
    </xf>
    <xf numFmtId="0" fontId="5" fillId="6" borderId="10" xfId="61" applyFont="1" applyFill="1" applyBorder="1" applyAlignment="1">
      <alignment vertical="center" wrapText="1"/>
      <protection/>
    </xf>
    <xf numFmtId="0" fontId="2" fillId="0" borderId="12" xfId="61" applyFont="1" applyBorder="1" applyAlignment="1">
      <alignment vertical="center" wrapText="1"/>
      <protection/>
    </xf>
    <xf numFmtId="4" fontId="0" fillId="0" borderId="0" xfId="62" applyNumberFormat="1">
      <alignment/>
      <protection/>
    </xf>
    <xf numFmtId="4" fontId="6" fillId="7" borderId="12" xfId="61" applyNumberFormat="1" applyFont="1" applyFill="1" applyBorder="1" applyAlignment="1">
      <alignment horizontal="right" vertical="center" wrapText="1"/>
      <protection/>
    </xf>
    <xf numFmtId="0" fontId="6" fillId="6" borderId="0" xfId="61" applyFont="1" applyFill="1" applyBorder="1" applyAlignment="1">
      <alignment horizontal="right" vertical="center"/>
      <protection/>
    </xf>
    <xf numFmtId="4" fontId="6" fillId="0" borderId="21" xfId="62" applyNumberFormat="1" applyFont="1" applyBorder="1" applyAlignment="1">
      <alignment horizontal="right" vertical="center" wrapText="1"/>
      <protection/>
    </xf>
    <xf numFmtId="4" fontId="18" fillId="0" borderId="21" xfId="62" applyNumberFormat="1" applyFont="1" applyBorder="1" applyAlignment="1">
      <alignment horizontal="right" vertical="center" wrapText="1"/>
      <protection/>
    </xf>
    <xf numFmtId="4" fontId="2" fillId="0" borderId="13" xfId="0" applyNumberFormat="1" applyFont="1" applyBorder="1" applyAlignment="1">
      <alignment horizontal="right" vertical="center" wrapText="1"/>
    </xf>
    <xf numFmtId="4" fontId="2" fillId="0" borderId="17" xfId="0" applyNumberFormat="1" applyFont="1" applyBorder="1" applyAlignment="1">
      <alignment horizontal="right" vertical="center" wrapText="1"/>
    </xf>
    <xf numFmtId="4" fontId="2" fillId="0" borderId="13" xfId="61" applyNumberFormat="1" applyFont="1" applyFill="1" applyBorder="1" applyAlignment="1">
      <alignment horizontal="right" vertical="center" wrapText="1"/>
      <protection/>
    </xf>
    <xf numFmtId="0" fontId="9" fillId="0" borderId="25" xfId="63" applyFont="1" applyBorder="1" applyAlignment="1">
      <alignment horizontal="center" vertical="center"/>
      <protection/>
    </xf>
    <xf numFmtId="0" fontId="9" fillId="0" borderId="11" xfId="63" applyFont="1" applyBorder="1" applyAlignment="1">
      <alignment horizontal="center" vertical="center"/>
      <protection/>
    </xf>
    <xf numFmtId="0" fontId="9" fillId="0" borderId="26" xfId="63" applyFont="1" applyBorder="1" applyAlignment="1">
      <alignment horizontal="center" vertical="center"/>
      <protection/>
    </xf>
    <xf numFmtId="0" fontId="9" fillId="0" borderId="27" xfId="63" applyFont="1" applyBorder="1" applyAlignment="1">
      <alignment horizontal="center" vertical="center"/>
      <protection/>
    </xf>
    <xf numFmtId="0" fontId="9" fillId="0" borderId="28" xfId="63" applyFont="1" applyBorder="1" applyAlignment="1">
      <alignment horizontal="center" vertical="center"/>
      <protection/>
    </xf>
    <xf numFmtId="0" fontId="9" fillId="0" borderId="19" xfId="63" applyFont="1" applyBorder="1" applyAlignment="1">
      <alignment horizontal="center" vertical="center"/>
      <protection/>
    </xf>
    <xf numFmtId="0" fontId="9" fillId="0" borderId="29" xfId="63" applyFont="1" applyBorder="1" applyAlignment="1">
      <alignment horizontal="center" vertical="center"/>
      <protection/>
    </xf>
    <xf numFmtId="0" fontId="9" fillId="0" borderId="20" xfId="63" applyFont="1" applyBorder="1" applyAlignment="1">
      <alignment horizontal="center" vertical="center"/>
      <protection/>
    </xf>
    <xf numFmtId="0" fontId="13" fillId="0" borderId="0" xfId="63" applyFont="1" applyAlignment="1">
      <alignment horizontal="center"/>
      <protection/>
    </xf>
    <xf numFmtId="0" fontId="16" fillId="0" borderId="0" xfId="61" applyFont="1" applyAlignment="1">
      <alignment horizontal="left" vertical="center" wrapText="1"/>
      <protection/>
    </xf>
    <xf numFmtId="0" fontId="3" fillId="0" borderId="0" xfId="61" applyFont="1" applyAlignment="1">
      <alignment horizontal="center" vertical="center" wrapText="1"/>
      <protection/>
    </xf>
    <xf numFmtId="0" fontId="16" fillId="0" borderId="0" xfId="61" applyFont="1" applyAlignment="1">
      <alignment horizontal="center" vertical="center"/>
      <protection/>
    </xf>
    <xf numFmtId="0" fontId="16" fillId="0" borderId="0" xfId="61" applyFont="1" applyAlignment="1">
      <alignment vertical="center"/>
      <protection/>
    </xf>
    <xf numFmtId="0" fontId="16" fillId="0" borderId="0" xfId="61" applyFont="1" applyAlignment="1">
      <alignment horizontal="justify" vertical="center" wrapText="1"/>
      <protection/>
    </xf>
    <xf numFmtId="0" fontId="16" fillId="0" borderId="0" xfId="61" applyFont="1" applyAlignment="1">
      <alignment horizontal="justify" vertical="center"/>
      <protection/>
    </xf>
    <xf numFmtId="49" fontId="2" fillId="0" borderId="0" xfId="61" applyNumberFormat="1" applyFont="1" applyAlignment="1">
      <alignment horizontal="right" vertical="center" wrapText="1"/>
      <protection/>
    </xf>
    <xf numFmtId="49" fontId="2" fillId="0" borderId="0" xfId="61" applyNumberFormat="1" applyFont="1" applyAlignment="1">
      <alignment horizontal="left" vertical="center" wrapText="1"/>
      <protection/>
    </xf>
    <xf numFmtId="0" fontId="2" fillId="0" borderId="0" xfId="61" applyFont="1" applyAlignment="1">
      <alignment horizontal="right" vertical="center" wrapText="1"/>
      <protection/>
    </xf>
    <xf numFmtId="0" fontId="2" fillId="33" borderId="13" xfId="61" applyFont="1" applyFill="1" applyBorder="1" applyAlignment="1">
      <alignment horizontal="center" vertical="center" wrapText="1"/>
      <protection/>
    </xf>
    <xf numFmtId="49" fontId="4" fillId="0" borderId="22" xfId="61" applyNumberFormat="1" applyFont="1" applyBorder="1" applyAlignment="1">
      <alignment horizontal="left" vertical="center" wrapText="1"/>
      <protection/>
    </xf>
    <xf numFmtId="0" fontId="19" fillId="0" borderId="0" xfId="61" applyFont="1" applyAlignment="1">
      <alignment horizontal="center" vertical="center" wrapText="1"/>
      <protection/>
    </xf>
    <xf numFmtId="49" fontId="7" fillId="0" borderId="0" xfId="61" applyNumberFormat="1" applyFont="1" applyAlignment="1">
      <alignment horizontal="right" wrapText="1"/>
      <protection/>
    </xf>
    <xf numFmtId="0" fontId="2" fillId="0" borderId="11" xfId="61" applyFont="1" applyBorder="1" applyAlignment="1">
      <alignment horizontal="right" vertical="center" wrapText="1"/>
      <protection/>
    </xf>
    <xf numFmtId="0" fontId="3" fillId="0" borderId="0" xfId="61" applyFont="1" applyAlignment="1">
      <alignment horizontal="center" vertical="center" wrapText="1"/>
      <protection/>
    </xf>
    <xf numFmtId="0" fontId="2" fillId="33" borderId="22" xfId="61" applyFont="1" applyFill="1" applyBorder="1" applyAlignment="1">
      <alignment horizontal="center" vertical="center" wrapText="1"/>
      <protection/>
    </xf>
    <xf numFmtId="49" fontId="5" fillId="0" borderId="22" xfId="61" applyNumberFormat="1" applyFont="1" applyBorder="1" applyAlignment="1">
      <alignment horizontal="left" vertical="center" wrapText="1"/>
      <protection/>
    </xf>
    <xf numFmtId="49" fontId="7" fillId="0" borderId="22" xfId="61" applyNumberFormat="1" applyFont="1" applyBorder="1" applyAlignment="1">
      <alignment horizontal="left" vertical="center" wrapText="1"/>
      <protection/>
    </xf>
    <xf numFmtId="22" fontId="2" fillId="0" borderId="11" xfId="61" applyNumberFormat="1" applyFont="1" applyBorder="1" applyAlignment="1">
      <alignment horizontal="left" vertical="center" wrapText="1"/>
      <protection/>
    </xf>
    <xf numFmtId="22" fontId="7" fillId="0" borderId="0" xfId="61" applyNumberFormat="1" applyFont="1" applyAlignment="1">
      <alignment horizontal="left" wrapText="1"/>
      <protection/>
    </xf>
    <xf numFmtId="0" fontId="2" fillId="0" borderId="0" xfId="61" applyFont="1" applyAlignment="1">
      <alignment horizontal="center" vertical="center" wrapText="1"/>
      <protection/>
    </xf>
    <xf numFmtId="49" fontId="7" fillId="0" borderId="13" xfId="61" applyNumberFormat="1" applyFont="1" applyBorder="1" applyAlignment="1">
      <alignment horizontal="left" vertical="center" wrapText="1"/>
      <protection/>
    </xf>
    <xf numFmtId="49" fontId="5" fillId="0" borderId="13" xfId="61" applyNumberFormat="1" applyFont="1" applyBorder="1" applyAlignment="1">
      <alignment horizontal="left" vertical="center" wrapText="1"/>
      <protection/>
    </xf>
    <xf numFmtId="49" fontId="7" fillId="0" borderId="0" xfId="61" applyNumberFormat="1" applyFont="1" applyAlignment="1">
      <alignment horizontal="left" wrapText="1"/>
      <protection/>
    </xf>
    <xf numFmtId="49" fontId="2" fillId="0" borderId="13" xfId="61" applyNumberFormat="1" applyFont="1" applyBorder="1" applyAlignment="1">
      <alignment horizontal="left" vertical="center" wrapText="1"/>
      <protection/>
    </xf>
    <xf numFmtId="0" fontId="7" fillId="0" borderId="0" xfId="61" applyFont="1" applyAlignment="1">
      <alignment horizontal="center" wrapText="1"/>
      <protection/>
    </xf>
    <xf numFmtId="0" fontId="26" fillId="0" borderId="0" xfId="61" applyFont="1" applyAlignment="1">
      <alignment horizontal="center" vertical="center" wrapText="1"/>
      <protection/>
    </xf>
    <xf numFmtId="0" fontId="1" fillId="0" borderId="11" xfId="61" applyFont="1" applyBorder="1" applyAlignment="1">
      <alignment horizontal="left" vertical="center" wrapText="1"/>
      <protection/>
    </xf>
    <xf numFmtId="49" fontId="2" fillId="0" borderId="15" xfId="61" applyNumberFormat="1" applyFont="1" applyBorder="1" applyAlignment="1">
      <alignment horizontal="left" vertical="center" wrapText="1"/>
      <protection/>
    </xf>
    <xf numFmtId="0" fontId="2" fillId="0" borderId="0" xfId="61" applyFont="1" applyAlignment="1">
      <alignment horizontal="center" wrapText="1"/>
      <protection/>
    </xf>
    <xf numFmtId="49" fontId="2" fillId="0" borderId="0" xfId="61" applyNumberFormat="1" applyFont="1" applyAlignment="1">
      <alignment horizontal="right" wrapText="1"/>
      <protection/>
    </xf>
    <xf numFmtId="49" fontId="2" fillId="0" borderId="0" xfId="61" applyNumberFormat="1" applyFont="1" applyAlignment="1">
      <alignment horizontal="left" wrapText="1"/>
      <protection/>
    </xf>
    <xf numFmtId="0" fontId="2" fillId="33" borderId="17" xfId="61" applyFont="1" applyFill="1" applyBorder="1" applyAlignment="1">
      <alignment horizontal="center" vertical="center" wrapText="1"/>
      <protection/>
    </xf>
    <xf numFmtId="49" fontId="7" fillId="0" borderId="0" xfId="61" applyNumberFormat="1" applyFont="1" applyAlignment="1">
      <alignment horizontal="left" vertical="center" wrapText="1"/>
      <protection/>
    </xf>
    <xf numFmtId="0" fontId="2" fillId="33" borderId="16" xfId="61" applyFont="1" applyFill="1" applyBorder="1" applyAlignment="1">
      <alignment horizontal="center" vertical="center" wrapText="1"/>
      <protection/>
    </xf>
    <xf numFmtId="22" fontId="2" fillId="0" borderId="0" xfId="61" applyNumberFormat="1" applyFont="1" applyAlignment="1">
      <alignment horizontal="left" vertical="center" wrapText="1"/>
      <protection/>
    </xf>
    <xf numFmtId="0" fontId="2" fillId="0" borderId="0" xfId="61" applyFont="1" applyAlignment="1">
      <alignment horizontal="left" vertical="center" wrapText="1"/>
      <protection/>
    </xf>
    <xf numFmtId="49" fontId="2" fillId="0" borderId="13" xfId="61" applyNumberFormat="1" applyFont="1" applyBorder="1" applyAlignment="1">
      <alignment horizontal="left" vertical="top" wrapText="1"/>
      <protection/>
    </xf>
    <xf numFmtId="0" fontId="2" fillId="0" borderId="12" xfId="61" applyFont="1" applyBorder="1" applyAlignment="1">
      <alignment horizontal="right" vertical="center" wrapText="1"/>
      <protection/>
    </xf>
    <xf numFmtId="49" fontId="2" fillId="0" borderId="13" xfId="61" applyNumberFormat="1" applyFont="1" applyBorder="1" applyAlignment="1">
      <alignment horizontal="left" wrapText="1"/>
      <protection/>
    </xf>
    <xf numFmtId="0" fontId="2" fillId="33" borderId="13" xfId="61" applyFont="1" applyFill="1" applyBorder="1" applyAlignment="1">
      <alignment horizontal="center" wrapText="1"/>
      <protection/>
    </xf>
    <xf numFmtId="0" fontId="2" fillId="0" borderId="18" xfId="61" applyFont="1" applyBorder="1" applyAlignment="1">
      <alignment horizontal="right" vertical="center" wrapText="1"/>
      <protection/>
    </xf>
    <xf numFmtId="0" fontId="5" fillId="6" borderId="10" xfId="61" applyFont="1" applyFill="1" applyBorder="1" applyAlignment="1">
      <alignment horizontal="left" vertical="center" wrapText="1"/>
      <protection/>
    </xf>
    <xf numFmtId="0" fontId="5" fillId="6" borderId="10" xfId="61" applyFont="1" applyFill="1" applyBorder="1" applyAlignment="1">
      <alignment horizontal="left" vertical="center" wrapText="1"/>
      <protection/>
    </xf>
    <xf numFmtId="0" fontId="6" fillId="6" borderId="12" xfId="61" applyFont="1" applyFill="1" applyBorder="1" applyAlignment="1">
      <alignment horizontal="right" vertical="center" wrapText="1"/>
      <protection/>
    </xf>
    <xf numFmtId="0" fontId="6" fillId="7" borderId="12" xfId="61" applyFont="1" applyFill="1" applyBorder="1" applyAlignment="1">
      <alignment horizontal="right" vertical="center" wrapText="1"/>
      <protection/>
    </xf>
    <xf numFmtId="0" fontId="6" fillId="0" borderId="12" xfId="61" applyFont="1" applyBorder="1" applyAlignment="1">
      <alignment horizontal="right" vertical="center" wrapText="1"/>
      <protection/>
    </xf>
    <xf numFmtId="0" fontId="16" fillId="0" borderId="0" xfId="61" applyFont="1" applyAlignment="1">
      <alignment horizontal="left" vertical="top" wrapText="1"/>
      <protection/>
    </xf>
    <xf numFmtId="0" fontId="16" fillId="0" borderId="0" xfId="61" applyFont="1" applyAlignment="1">
      <alignment horizontal="left" wrapText="1"/>
      <protection/>
    </xf>
    <xf numFmtId="0" fontId="4" fillId="0" borderId="19" xfId="61" applyFont="1" applyBorder="1" applyAlignment="1">
      <alignment horizontal="left" vertical="top" wrapText="1"/>
      <protection/>
    </xf>
    <xf numFmtId="4" fontId="4" fillId="33" borderId="19" xfId="61" applyNumberFormat="1" applyFont="1" applyFill="1" applyBorder="1" applyAlignment="1">
      <alignment horizontal="right" vertical="center" wrapText="1"/>
      <protection/>
    </xf>
    <xf numFmtId="0" fontId="4" fillId="0" borderId="19" xfId="61" applyFont="1" applyBorder="1" applyAlignment="1">
      <alignment horizontal="right" vertical="center" wrapText="1"/>
      <protection/>
    </xf>
    <xf numFmtId="0" fontId="2" fillId="0" borderId="28" xfId="61" applyFont="1" applyBorder="1" applyAlignment="1">
      <alignment horizontal="center" vertical="center" wrapText="1"/>
      <protection/>
    </xf>
    <xf numFmtId="4" fontId="4" fillId="0" borderId="19" xfId="61" applyNumberFormat="1" applyFont="1" applyBorder="1" applyAlignment="1">
      <alignment horizontal="right" vertical="center" wrapText="1"/>
      <protection/>
    </xf>
    <xf numFmtId="0" fontId="16" fillId="0" borderId="0" xfId="61" applyFont="1" applyAlignment="1">
      <alignment horizontal="center" wrapText="1"/>
      <protection/>
    </xf>
    <xf numFmtId="0" fontId="2" fillId="0" borderId="28" xfId="61" applyFont="1" applyBorder="1" applyAlignment="1">
      <alignment horizontal="left" vertical="center" wrapText="1"/>
      <protection/>
    </xf>
    <xf numFmtId="0" fontId="20" fillId="37" borderId="30" xfId="61" applyFont="1" applyFill="1" applyBorder="1" applyAlignment="1">
      <alignment horizontal="center" vertical="center" wrapText="1"/>
      <protection/>
    </xf>
    <xf numFmtId="4" fontId="4" fillId="35" borderId="19" xfId="61" applyNumberFormat="1" applyFont="1" applyFill="1" applyBorder="1" applyAlignment="1">
      <alignment horizontal="right" vertical="center" wrapText="1"/>
      <protection/>
    </xf>
    <xf numFmtId="0" fontId="4" fillId="0" borderId="19" xfId="61" applyFont="1" applyBorder="1" applyAlignment="1">
      <alignment horizontal="center" vertical="center" wrapText="1"/>
      <protection/>
    </xf>
    <xf numFmtId="49" fontId="2" fillId="0" borderId="28" xfId="61" applyNumberFormat="1" applyFont="1" applyBorder="1" applyAlignment="1">
      <alignment horizontal="left" wrapText="1"/>
      <protection/>
    </xf>
    <xf numFmtId="0" fontId="4" fillId="0" borderId="0" xfId="61" applyFont="1" applyAlignment="1">
      <alignment horizontal="center" vertical="center" wrapText="1"/>
      <protection/>
    </xf>
    <xf numFmtId="49" fontId="4" fillId="0" borderId="19" xfId="61" applyNumberFormat="1" applyFont="1" applyBorder="1" applyAlignment="1">
      <alignment horizontal="center" vertical="center" wrapText="1"/>
      <protection/>
    </xf>
    <xf numFmtId="0" fontId="4" fillId="0" borderId="0" xfId="61" applyFont="1" applyAlignment="1">
      <alignment horizontal="left" vertical="top" wrapText="1"/>
      <protection/>
    </xf>
    <xf numFmtId="0" fontId="6" fillId="0" borderId="0" xfId="61" applyFont="1" applyAlignment="1">
      <alignment horizontal="left" vertical="center" wrapText="1"/>
      <protection/>
    </xf>
    <xf numFmtId="0" fontId="2" fillId="0" borderId="28" xfId="61" applyFont="1" applyBorder="1" applyAlignment="1">
      <alignment horizontal="left" wrapText="1"/>
      <protection/>
    </xf>
    <xf numFmtId="0" fontId="2" fillId="0" borderId="19" xfId="61" applyFont="1" applyBorder="1" applyAlignment="1">
      <alignment horizontal="left" wrapText="1"/>
      <protection/>
    </xf>
    <xf numFmtId="0" fontId="2" fillId="0" borderId="0" xfId="61" applyFont="1" applyAlignment="1">
      <alignment horizontal="left" vertical="top" wrapText="1"/>
      <protection/>
    </xf>
    <xf numFmtId="0" fontId="2" fillId="0" borderId="0" xfId="61" applyFont="1" applyAlignment="1">
      <alignment horizontal="left" wrapText="1"/>
      <protection/>
    </xf>
    <xf numFmtId="0" fontId="2" fillId="0" borderId="20" xfId="61" applyFont="1" applyBorder="1" applyAlignment="1">
      <alignment horizontal="left" wrapText="1"/>
      <protection/>
    </xf>
    <xf numFmtId="0" fontId="4" fillId="0" borderId="0" xfId="61" applyFont="1" applyAlignment="1">
      <alignment horizontal="left" vertical="center" wrapText="1"/>
      <protection/>
    </xf>
    <xf numFmtId="0" fontId="2" fillId="0" borderId="19" xfId="61" applyFont="1" applyBorder="1" applyAlignment="1">
      <alignment horizontal="center" vertical="center" wrapText="1"/>
      <protection/>
    </xf>
    <xf numFmtId="49" fontId="2" fillId="0" borderId="28" xfId="61" applyNumberFormat="1" applyFont="1" applyBorder="1" applyAlignment="1">
      <alignment horizontal="left" vertical="center" wrapText="1"/>
      <protection/>
    </xf>
    <xf numFmtId="49" fontId="2" fillId="0" borderId="19" xfId="61" applyNumberFormat="1" applyFont="1" applyBorder="1" applyAlignment="1">
      <alignment horizontal="left" wrapText="1"/>
      <protection/>
    </xf>
    <xf numFmtId="0" fontId="22" fillId="0" borderId="0" xfId="61" applyFont="1" applyAlignment="1">
      <alignment horizontal="center" wrapText="1"/>
      <protection/>
    </xf>
    <xf numFmtId="0" fontId="4" fillId="0" borderId="20" xfId="61" applyFont="1" applyBorder="1" applyAlignment="1">
      <alignment horizontal="left" vertical="top" wrapText="1"/>
      <protection/>
    </xf>
    <xf numFmtId="0" fontId="4" fillId="0" borderId="31" xfId="61" applyFont="1" applyBorder="1" applyAlignment="1">
      <alignment horizontal="left" wrapText="1"/>
      <protection/>
    </xf>
    <xf numFmtId="49" fontId="7" fillId="0" borderId="20" xfId="61" applyNumberFormat="1" applyFont="1" applyBorder="1" applyAlignment="1">
      <alignment horizontal="left" vertical="center" wrapText="1"/>
      <protection/>
    </xf>
    <xf numFmtId="49" fontId="5" fillId="0" borderId="20" xfId="61" applyNumberFormat="1" applyFont="1" applyBorder="1" applyAlignment="1">
      <alignment horizontal="left" vertical="center" wrapText="1"/>
      <protection/>
    </xf>
    <xf numFmtId="0" fontId="5" fillId="0" borderId="28" xfId="61" applyFont="1" applyBorder="1" applyAlignment="1">
      <alignment horizontal="left" vertical="center" wrapText="1"/>
      <protection/>
    </xf>
    <xf numFmtId="0" fontId="4" fillId="0" borderId="28" xfId="61" applyFont="1" applyBorder="1" applyAlignment="1">
      <alignment horizontal="left" wrapText="1"/>
      <protection/>
    </xf>
    <xf numFmtId="0" fontId="6" fillId="37" borderId="10" xfId="61" applyFont="1" applyFill="1" applyBorder="1" applyAlignment="1">
      <alignment horizontal="center" vertical="center" wrapText="1"/>
      <protection/>
    </xf>
    <xf numFmtId="0" fontId="5" fillId="0" borderId="0" xfId="61" applyFont="1" applyAlignment="1">
      <alignment horizontal="left" vertical="center" wrapText="1"/>
      <protection/>
    </xf>
    <xf numFmtId="0" fontId="15" fillId="0" borderId="0" xfId="61" applyFont="1" applyAlignment="1">
      <alignment horizontal="left" vertical="top" wrapText="1"/>
      <protection/>
    </xf>
    <xf numFmtId="0" fontId="2" fillId="0" borderId="32" xfId="61" applyFont="1" applyBorder="1" applyAlignment="1">
      <alignment horizontal="center" vertical="center" wrapText="1"/>
      <protection/>
    </xf>
    <xf numFmtId="0" fontId="21" fillId="0" borderId="0" xfId="61" applyFont="1" applyAlignment="1">
      <alignment horizontal="center" vertical="center" wrapText="1"/>
      <protection/>
    </xf>
    <xf numFmtId="49" fontId="2" fillId="0" borderId="20" xfId="61" applyNumberFormat="1" applyFont="1" applyBorder="1" applyAlignment="1">
      <alignment horizontal="left" wrapText="1"/>
      <protection/>
    </xf>
    <xf numFmtId="0" fontId="15" fillId="0" borderId="0" xfId="61" applyFont="1" applyAlignment="1">
      <alignment horizontal="center" wrapText="1"/>
      <protection/>
    </xf>
    <xf numFmtId="0" fontId="7" fillId="33" borderId="13" xfId="61" applyFont="1" applyFill="1" applyBorder="1" applyAlignment="1">
      <alignment horizontal="center" vertical="center" wrapText="1"/>
      <protection/>
    </xf>
    <xf numFmtId="4" fontId="2" fillId="0" borderId="25" xfId="61" applyNumberFormat="1" applyFont="1" applyBorder="1" applyAlignment="1">
      <alignment horizontal="right" vertical="center" wrapText="1"/>
      <protection/>
    </xf>
    <xf numFmtId="4" fontId="2" fillId="0" borderId="29" xfId="61" applyNumberFormat="1" applyFont="1" applyBorder="1" applyAlignment="1">
      <alignment horizontal="right" vertical="center" wrapText="1"/>
      <protection/>
    </xf>
    <xf numFmtId="49" fontId="6" fillId="0" borderId="25" xfId="61" applyNumberFormat="1" applyFont="1" applyBorder="1" applyAlignment="1">
      <alignment horizontal="left" vertical="center" wrapText="1"/>
      <protection/>
    </xf>
    <xf numFmtId="0" fontId="5" fillId="0" borderId="29" xfId="61" applyFont="1" applyBorder="1" applyAlignment="1">
      <alignment horizontal="center" vertical="center" wrapText="1"/>
      <protection/>
    </xf>
    <xf numFmtId="0" fontId="7" fillId="33" borderId="17" xfId="61" applyFont="1" applyFill="1" applyBorder="1" applyAlignment="1">
      <alignment horizontal="center" vertical="center" wrapText="1"/>
      <protection/>
    </xf>
    <xf numFmtId="49" fontId="2" fillId="0" borderId="25" xfId="61" applyNumberFormat="1" applyFont="1" applyBorder="1" applyAlignment="1">
      <alignment horizontal="left" vertical="center" wrapText="1"/>
      <protection/>
    </xf>
    <xf numFmtId="0" fontId="15" fillId="33" borderId="13" xfId="61" applyFont="1" applyFill="1" applyBorder="1" applyAlignment="1">
      <alignment horizontal="center" vertical="center" wrapText="1"/>
      <protection/>
    </xf>
    <xf numFmtId="0" fontId="7" fillId="0" borderId="0" xfId="61" applyFont="1" applyAlignment="1">
      <alignment horizontal="center" vertical="top" wrapText="1"/>
      <protection/>
    </xf>
    <xf numFmtId="0" fontId="2" fillId="0" borderId="25" xfId="61" applyFont="1" applyBorder="1" applyAlignment="1">
      <alignment horizontal="left" vertical="center" wrapText="1"/>
      <protection/>
    </xf>
    <xf numFmtId="4" fontId="2" fillId="0" borderId="33" xfId="61" applyNumberFormat="1" applyFont="1" applyBorder="1" applyAlignment="1">
      <alignment horizontal="right" vertical="center" wrapText="1"/>
      <protection/>
    </xf>
    <xf numFmtId="4" fontId="2" fillId="0" borderId="34" xfId="61" applyNumberFormat="1" applyFont="1" applyBorder="1" applyAlignment="1">
      <alignment horizontal="right" vertical="center" wrapText="1"/>
      <protection/>
    </xf>
    <xf numFmtId="4" fontId="2" fillId="0" borderId="30" xfId="61" applyNumberFormat="1" applyFont="1" applyBorder="1" applyAlignment="1">
      <alignment horizontal="right" vertical="center" wrapText="1"/>
      <protection/>
    </xf>
    <xf numFmtId="0" fontId="6" fillId="0" borderId="0" xfId="61" applyFont="1" applyAlignment="1">
      <alignment horizontal="left" vertical="top" wrapText="1"/>
      <protection/>
    </xf>
    <xf numFmtId="0" fontId="5" fillId="0" borderId="13" xfId="61" applyFont="1" applyBorder="1" applyAlignment="1">
      <alignment horizontal="left" vertical="center" wrapText="1"/>
      <protection/>
    </xf>
    <xf numFmtId="4" fontId="5" fillId="33" borderId="17" xfId="61" applyNumberFormat="1" applyFont="1" applyFill="1" applyBorder="1" applyAlignment="1">
      <alignment horizontal="right" vertical="center" wrapText="1"/>
      <protection/>
    </xf>
    <xf numFmtId="0" fontId="5" fillId="0" borderId="17" xfId="61" applyFont="1" applyBorder="1" applyAlignment="1">
      <alignment horizontal="center" vertical="center" wrapText="1"/>
      <protection/>
    </xf>
    <xf numFmtId="0" fontId="2" fillId="0" borderId="19" xfId="61" applyFont="1" applyBorder="1" applyAlignment="1">
      <alignment horizontal="left" vertical="top" wrapText="1"/>
      <protection/>
    </xf>
    <xf numFmtId="0" fontId="5" fillId="0" borderId="25" xfId="61" applyFont="1" applyBorder="1" applyAlignment="1">
      <alignment horizontal="left" vertical="center" wrapText="1"/>
      <protection/>
    </xf>
    <xf numFmtId="49" fontId="2" fillId="0" borderId="25" xfId="61" applyNumberFormat="1" applyFont="1" applyBorder="1" applyAlignment="1">
      <alignment horizontal="center" vertical="center" wrapText="1"/>
      <protection/>
    </xf>
    <xf numFmtId="0" fontId="5" fillId="0" borderId="25" xfId="61" applyFont="1" applyBorder="1" applyAlignment="1">
      <alignment horizontal="center" vertical="center" wrapText="1"/>
      <protection/>
    </xf>
    <xf numFmtId="0" fontId="15" fillId="33" borderId="17" xfId="61" applyFont="1" applyFill="1" applyBorder="1" applyAlignment="1">
      <alignment horizontal="left" vertical="center" wrapText="1"/>
      <protection/>
    </xf>
    <xf numFmtId="0" fontId="2" fillId="0" borderId="25" xfId="61" applyFont="1" applyBorder="1" applyAlignment="1">
      <alignment horizontal="center" vertical="center" wrapText="1"/>
      <protection/>
    </xf>
    <xf numFmtId="0" fontId="5" fillId="0" borderId="13" xfId="61" applyFont="1" applyBorder="1" applyAlignment="1">
      <alignment horizontal="center" vertical="center" wrapText="1"/>
      <protection/>
    </xf>
    <xf numFmtId="49" fontId="2" fillId="0" borderId="19" xfId="61" applyNumberFormat="1" applyFont="1" applyBorder="1" applyAlignment="1">
      <alignment horizontal="center" vertical="center" wrapText="1"/>
      <protection/>
    </xf>
    <xf numFmtId="0" fontId="2" fillId="0" borderId="20" xfId="61" applyFont="1" applyBorder="1" applyAlignment="1">
      <alignment horizontal="left" vertical="top" wrapText="1"/>
      <protection/>
    </xf>
    <xf numFmtId="49" fontId="15" fillId="33" borderId="13" xfId="61" applyNumberFormat="1" applyFont="1" applyFill="1" applyBorder="1" applyAlignment="1">
      <alignment horizontal="left" vertical="top" wrapText="1"/>
      <protection/>
    </xf>
    <xf numFmtId="49" fontId="2" fillId="0" borderId="20" xfId="61" applyNumberFormat="1" applyFont="1" applyBorder="1" applyAlignment="1">
      <alignment horizontal="center" vertical="center" wrapText="1"/>
      <protection/>
    </xf>
    <xf numFmtId="0" fontId="6" fillId="0" borderId="0" xfId="61" applyFont="1" applyAlignment="1">
      <alignment horizontal="center" vertical="center" wrapText="1"/>
      <protection/>
    </xf>
    <xf numFmtId="0" fontId="89" fillId="0" borderId="0" xfId="61" applyFont="1" applyAlignment="1">
      <alignment horizontal="center" vertical="center"/>
      <protection/>
    </xf>
    <xf numFmtId="0" fontId="92" fillId="38" borderId="23" xfId="61" applyFont="1" applyFill="1" applyBorder="1" applyAlignment="1">
      <alignment horizontal="center" vertical="center" wrapText="1"/>
      <protection/>
    </xf>
    <xf numFmtId="0" fontId="92" fillId="38" borderId="0" xfId="61" applyFont="1" applyFill="1" applyAlignment="1">
      <alignment horizontal="center" vertical="center" wrapText="1"/>
      <protection/>
    </xf>
    <xf numFmtId="0" fontId="90" fillId="0" borderId="0" xfId="61" applyFont="1" applyAlignment="1">
      <alignment horizontal="center" vertical="center"/>
      <protection/>
    </xf>
    <xf numFmtId="0" fontId="89" fillId="0" borderId="0" xfId="61" applyFont="1" applyAlignment="1">
      <alignment horizontal="left" vertical="center" wrapText="1"/>
      <protection/>
    </xf>
    <xf numFmtId="0" fontId="89" fillId="0" borderId="10" xfId="61" applyFont="1" applyBorder="1" applyAlignment="1">
      <alignment horizontal="left" vertical="center" wrapText="1"/>
      <protection/>
    </xf>
    <xf numFmtId="43" fontId="89" fillId="0" borderId="10" xfId="44" applyFont="1" applyBorder="1" applyAlignment="1">
      <alignment horizontal="center" vertical="center" wrapText="1"/>
    </xf>
    <xf numFmtId="0" fontId="89" fillId="0" borderId="10" xfId="61" applyFont="1" applyBorder="1" applyAlignment="1">
      <alignment horizontal="left" vertical="center" wrapText="1" indent="1"/>
      <protection/>
    </xf>
    <xf numFmtId="0" fontId="89" fillId="0" borderId="0" xfId="61" applyFont="1" applyAlignment="1">
      <alignment horizontal="left" vertical="center"/>
      <protection/>
    </xf>
    <xf numFmtId="0" fontId="89" fillId="0" borderId="10" xfId="61" applyFont="1" applyBorder="1" applyAlignment="1">
      <alignment horizontal="center" vertical="center" wrapText="1"/>
      <protection/>
    </xf>
    <xf numFmtId="43" fontId="89" fillId="0" borderId="33" xfId="44" applyFont="1" applyBorder="1" applyAlignment="1">
      <alignment horizontal="center" vertical="center" wrapText="1"/>
    </xf>
    <xf numFmtId="43" fontId="89" fillId="0" borderId="30" xfId="44" applyFont="1" applyBorder="1" applyAlignment="1">
      <alignment horizontal="center" vertical="center" wrapText="1"/>
    </xf>
    <xf numFmtId="43" fontId="89" fillId="0" borderId="10" xfId="44" applyFont="1" applyBorder="1" applyAlignment="1">
      <alignment horizontal="center" vertical="center" wrapText="1"/>
    </xf>
    <xf numFmtId="0" fontId="92" fillId="38" borderId="35" xfId="61" applyFont="1" applyFill="1" applyBorder="1" applyAlignment="1">
      <alignment horizontal="center" vertical="center" wrapText="1"/>
      <protection/>
    </xf>
    <xf numFmtId="0" fontId="92" fillId="38" borderId="36" xfId="61" applyFont="1" applyFill="1" applyBorder="1" applyAlignment="1">
      <alignment horizontal="center" vertical="center" wrapText="1"/>
      <protection/>
    </xf>
    <xf numFmtId="0" fontId="89" fillId="0" borderId="10" xfId="61" applyFont="1" applyBorder="1" applyAlignment="1">
      <alignment horizontal="center" wrapText="1"/>
      <protection/>
    </xf>
    <xf numFmtId="0" fontId="92" fillId="0" borderId="23" xfId="62" applyFont="1" applyBorder="1" applyAlignment="1">
      <alignment horizontal="center" vertical="center" wrapText="1"/>
      <protection/>
    </xf>
    <xf numFmtId="0" fontId="92" fillId="0" borderId="0" xfId="62" applyFont="1" applyAlignment="1">
      <alignment horizontal="center" vertical="center" wrapText="1"/>
      <protection/>
    </xf>
    <xf numFmtId="0" fontId="89" fillId="0" borderId="10" xfId="62" applyFont="1" applyBorder="1" applyAlignment="1">
      <alignment horizontal="center" vertical="center" wrapText="1"/>
      <protection/>
    </xf>
    <xf numFmtId="0" fontId="0" fillId="0" borderId="10" xfId="62" applyBorder="1" applyAlignment="1">
      <alignment horizontal="center"/>
      <protection/>
    </xf>
    <xf numFmtId="0" fontId="95" fillId="0" borderId="0" xfId="62" applyFont="1" applyAlignment="1">
      <alignment horizontal="left" vertical="center" wrapText="1"/>
      <protection/>
    </xf>
    <xf numFmtId="0" fontId="89" fillId="0" borderId="0" xfId="62" applyFont="1" applyAlignment="1">
      <alignment horizontal="left" vertical="center" wrapText="1"/>
      <protection/>
    </xf>
    <xf numFmtId="0" fontId="89" fillId="0" borderId="0" xfId="62" applyFont="1" applyAlignment="1">
      <alignment horizontal="center" vertical="center"/>
      <protection/>
    </xf>
    <xf numFmtId="0" fontId="89" fillId="0" borderId="10" xfId="62" applyFont="1" applyBorder="1" applyAlignment="1">
      <alignment horizontal="left" vertical="center" wrapText="1"/>
      <protection/>
    </xf>
    <xf numFmtId="43" fontId="89" fillId="0" borderId="10" xfId="44" applyFont="1" applyFill="1" applyBorder="1" applyAlignment="1">
      <alignment horizontal="center"/>
    </xf>
    <xf numFmtId="43" fontId="89" fillId="0" borderId="10" xfId="62" applyNumberFormat="1" applyFont="1" applyBorder="1" applyAlignment="1">
      <alignment horizontal="center" vertical="center" wrapText="1"/>
      <protection/>
    </xf>
    <xf numFmtId="0" fontId="89" fillId="0" borderId="10" xfId="62" applyFont="1" applyBorder="1" applyAlignment="1">
      <alignment horizontal="center" textRotation="90" wrapText="1"/>
      <protection/>
    </xf>
    <xf numFmtId="0" fontId="92" fillId="38" borderId="23" xfId="62" applyFont="1" applyFill="1" applyBorder="1" applyAlignment="1">
      <alignment horizontal="center" vertical="center" wrapText="1"/>
      <protection/>
    </xf>
    <xf numFmtId="0" fontId="92" fillId="38" borderId="0" xfId="62" applyFont="1" applyFill="1" applyAlignment="1">
      <alignment horizontal="center" vertical="center" wrapText="1"/>
      <protection/>
    </xf>
    <xf numFmtId="0" fontId="89" fillId="0" borderId="29" xfId="62" applyFont="1" applyBorder="1" applyAlignment="1">
      <alignment horizontal="center" vertical="center" wrapText="1"/>
      <protection/>
    </xf>
    <xf numFmtId="0" fontId="89" fillId="0" borderId="20" xfId="62" applyFont="1" applyBorder="1" applyAlignment="1">
      <alignment horizontal="center" vertical="center" wrapText="1"/>
      <protection/>
    </xf>
    <xf numFmtId="0" fontId="89" fillId="0" borderId="10" xfId="62" applyFont="1" applyBorder="1" applyAlignment="1">
      <alignment horizontal="center" vertical="center" textRotation="90" wrapText="1"/>
      <protection/>
    </xf>
    <xf numFmtId="0" fontId="89" fillId="0" borderId="11" xfId="62" applyFont="1" applyBorder="1" applyAlignment="1">
      <alignment horizontal="left" vertical="center"/>
      <protection/>
    </xf>
    <xf numFmtId="0" fontId="92" fillId="38" borderId="35" xfId="62" applyFont="1" applyFill="1" applyBorder="1" applyAlignment="1">
      <alignment horizontal="center" vertical="center" wrapText="1"/>
      <protection/>
    </xf>
    <xf numFmtId="0" fontId="92" fillId="38" borderId="36" xfId="62" applyFont="1" applyFill="1" applyBorder="1" applyAlignment="1">
      <alignment horizontal="center" vertical="center" wrapText="1"/>
      <protection/>
    </xf>
    <xf numFmtId="0" fontId="89" fillId="0" borderId="10" xfId="62" applyFont="1" applyBorder="1" applyAlignment="1">
      <alignment vertical="center" wrapText="1"/>
      <protection/>
    </xf>
    <xf numFmtId="0" fontId="89" fillId="0" borderId="33" xfId="62" applyFont="1" applyBorder="1" applyAlignment="1">
      <alignment horizontal="center" vertical="center" wrapText="1"/>
      <protection/>
    </xf>
    <xf numFmtId="0" fontId="89" fillId="0" borderId="30" xfId="62" applyFont="1" applyBorder="1" applyAlignment="1">
      <alignment horizontal="center" vertical="center" wrapText="1"/>
      <protection/>
    </xf>
    <xf numFmtId="0" fontId="106" fillId="38" borderId="23" xfId="62" applyFont="1" applyFill="1" applyBorder="1" applyAlignment="1">
      <alignment horizontal="center" vertical="center" wrapText="1"/>
      <protection/>
    </xf>
    <xf numFmtId="0" fontId="106" fillId="38" borderId="0" xfId="62" applyFont="1" applyFill="1" applyAlignment="1">
      <alignment horizontal="center" vertical="center" wrapText="1"/>
      <protection/>
    </xf>
    <xf numFmtId="0" fontId="97" fillId="0" borderId="10" xfId="62" applyFont="1" applyBorder="1" applyAlignment="1">
      <alignment horizontal="center" vertical="center" wrapText="1"/>
      <protection/>
    </xf>
    <xf numFmtId="0" fontId="98" fillId="0" borderId="10" xfId="62" applyFont="1" applyBorder="1" applyAlignment="1">
      <alignment horizontal="center" vertical="center" wrapText="1"/>
      <protection/>
    </xf>
    <xf numFmtId="0" fontId="2" fillId="0" borderId="10" xfId="62" applyFont="1" applyBorder="1" applyAlignment="1">
      <alignment horizontal="center"/>
      <protection/>
    </xf>
    <xf numFmtId="0" fontId="97" fillId="0" borderId="0" xfId="62" applyFont="1" applyAlignment="1">
      <alignment horizontal="left" vertical="center" wrapText="1"/>
      <protection/>
    </xf>
    <xf numFmtId="0" fontId="97" fillId="0" borderId="0" xfId="62" applyFont="1" applyAlignment="1">
      <alignment horizontal="center" vertical="center" wrapText="1"/>
      <protection/>
    </xf>
    <xf numFmtId="0" fontId="97" fillId="0" borderId="10" xfId="62" applyFont="1" applyBorder="1" applyAlignment="1">
      <alignment horizontal="left" vertical="center" wrapText="1" indent="1"/>
      <protection/>
    </xf>
    <xf numFmtId="43" fontId="97" fillId="0" borderId="10" xfId="44" applyFont="1" applyBorder="1" applyAlignment="1">
      <alignment horizontal="center" vertical="center" wrapText="1"/>
    </xf>
    <xf numFmtId="0" fontId="97" fillId="0" borderId="33" xfId="62" applyFont="1" applyBorder="1" applyAlignment="1">
      <alignment horizontal="center" vertical="center" wrapText="1"/>
      <protection/>
    </xf>
    <xf numFmtId="0" fontId="97" fillId="0" borderId="30" xfId="62" applyFont="1" applyBorder="1" applyAlignment="1">
      <alignment horizontal="center" vertical="center" wrapText="1"/>
      <protection/>
    </xf>
    <xf numFmtId="43" fontId="97" fillId="0" borderId="33" xfId="44" applyFont="1" applyBorder="1" applyAlignment="1">
      <alignment horizontal="center"/>
    </xf>
    <xf numFmtId="43" fontId="97" fillId="0" borderId="30" xfId="44" applyFont="1" applyBorder="1" applyAlignment="1">
      <alignment horizontal="center"/>
    </xf>
    <xf numFmtId="43" fontId="97" fillId="0" borderId="33" xfId="44" applyFont="1" applyBorder="1" applyAlignment="1">
      <alignment horizontal="center" vertical="center" wrapText="1"/>
    </xf>
    <xf numFmtId="43" fontId="97" fillId="0" borderId="30" xfId="44" applyFont="1" applyBorder="1" applyAlignment="1">
      <alignment horizontal="center" vertical="center" wrapText="1"/>
    </xf>
    <xf numFmtId="43" fontId="89" fillId="0" borderId="10" xfId="44" applyFont="1" applyBorder="1" applyAlignment="1">
      <alignment horizontal="center"/>
    </xf>
    <xf numFmtId="0" fontId="89" fillId="0" borderId="33" xfId="62" applyFont="1" applyBorder="1" applyAlignment="1">
      <alignment horizontal="left" vertical="center" wrapText="1" indent="1"/>
      <protection/>
    </xf>
    <xf numFmtId="0" fontId="89" fillId="0" borderId="30" xfId="62" applyFont="1" applyBorder="1" applyAlignment="1">
      <alignment horizontal="left" vertical="center" wrapText="1" indent="1"/>
      <protection/>
    </xf>
    <xf numFmtId="0" fontId="89" fillId="0" borderId="10" xfId="62" applyFont="1" applyBorder="1" applyAlignment="1">
      <alignment horizontal="left" vertical="center" wrapText="1" indent="1"/>
      <protection/>
    </xf>
    <xf numFmtId="0" fontId="89" fillId="0" borderId="0" xfId="62" applyFont="1" applyAlignment="1">
      <alignment horizontal="left" vertical="center"/>
      <protection/>
    </xf>
    <xf numFmtId="0" fontId="89" fillId="0" borderId="31" xfId="62" applyFont="1" applyBorder="1" applyAlignment="1">
      <alignment horizontal="center" vertical="center" wrapText="1"/>
      <protection/>
    </xf>
    <xf numFmtId="0" fontId="89" fillId="0" borderId="33" xfId="62" applyFont="1" applyBorder="1" applyAlignment="1">
      <alignment horizontal="left" vertical="center" wrapText="1"/>
      <protection/>
    </xf>
    <xf numFmtId="0" fontId="89" fillId="0" borderId="30" xfId="62" applyFont="1" applyBorder="1" applyAlignment="1">
      <alignment horizontal="left" vertical="center" wrapText="1"/>
      <protection/>
    </xf>
    <xf numFmtId="0" fontId="96" fillId="0" borderId="29" xfId="62" applyFont="1" applyBorder="1" applyAlignment="1">
      <alignment horizontal="center"/>
      <protection/>
    </xf>
    <xf numFmtId="0" fontId="96" fillId="0" borderId="31" xfId="62" applyFont="1" applyBorder="1" applyAlignment="1">
      <alignment horizontal="center"/>
      <protection/>
    </xf>
    <xf numFmtId="0" fontId="96" fillId="0" borderId="20" xfId="62" applyFont="1" applyBorder="1" applyAlignment="1">
      <alignment horizontal="center"/>
      <protection/>
    </xf>
    <xf numFmtId="0" fontId="96" fillId="0" borderId="0" xfId="62" applyFont="1" applyAlignment="1">
      <alignment horizontal="center"/>
      <protection/>
    </xf>
    <xf numFmtId="0" fontId="90" fillId="0" borderId="10" xfId="62" applyFont="1" applyBorder="1" applyAlignment="1">
      <alignment horizontal="left" vertical="center" wrapText="1" indent="1"/>
      <protection/>
    </xf>
    <xf numFmtId="0" fontId="107" fillId="0" borderId="0" xfId="62" applyFont="1" applyAlignment="1">
      <alignment horizontal="left" vertical="center" wrapText="1"/>
      <protection/>
    </xf>
    <xf numFmtId="0" fontId="108" fillId="0" borderId="0" xfId="62" applyFont="1" applyAlignment="1">
      <alignment horizontal="left" vertical="center" wrapText="1"/>
      <protection/>
    </xf>
    <xf numFmtId="0" fontId="109" fillId="0" borderId="0" xfId="62" applyFont="1" applyAlignment="1">
      <alignment horizontal="left" vertical="center" wrapText="1"/>
      <protection/>
    </xf>
    <xf numFmtId="0" fontId="89" fillId="0" borderId="10" xfId="62" applyFont="1" applyBorder="1" applyAlignment="1">
      <alignment horizontal="justify" vertical="center" wrapText="1"/>
      <protection/>
    </xf>
    <xf numFmtId="43" fontId="0" fillId="0" borderId="10" xfId="45" applyFont="1" applyBorder="1" applyAlignment="1">
      <alignment horizontal="center"/>
      <protection locked="0"/>
    </xf>
    <xf numFmtId="0" fontId="96" fillId="0" borderId="33" xfId="62" applyFont="1" applyBorder="1" applyAlignment="1">
      <alignment vertical="center"/>
      <protection/>
    </xf>
    <xf numFmtId="0" fontId="96" fillId="0" borderId="34" xfId="62" applyFont="1" applyBorder="1" applyAlignment="1">
      <alignment vertical="center"/>
      <protection/>
    </xf>
    <xf numFmtId="0" fontId="96" fillId="0" borderId="30" xfId="62" applyFont="1" applyBorder="1" applyAlignment="1">
      <alignment vertical="center"/>
      <protection/>
    </xf>
    <xf numFmtId="0" fontId="89" fillId="0" borderId="10" xfId="62" applyFont="1" applyBorder="1" applyAlignment="1">
      <alignment horizontal="left" vertical="center" wrapText="1" indent="3"/>
      <protection/>
    </xf>
    <xf numFmtId="0" fontId="96" fillId="0" borderId="0" xfId="62" applyFont="1" applyAlignment="1">
      <alignment horizontal="left"/>
      <protection/>
    </xf>
    <xf numFmtId="0" fontId="89" fillId="0" borderId="0" xfId="62" applyFont="1" applyAlignment="1">
      <alignment horizontal="left"/>
      <protection/>
    </xf>
    <xf numFmtId="0" fontId="89" fillId="0" borderId="10" xfId="62" applyFont="1" applyBorder="1" applyAlignment="1">
      <alignment horizontal="left" vertical="center" wrapText="1" indent="2"/>
      <protection/>
    </xf>
    <xf numFmtId="0" fontId="97" fillId="0" borderId="0" xfId="62" applyFont="1" applyAlignment="1">
      <alignment horizontal="left" wrapText="1"/>
      <protection/>
    </xf>
    <xf numFmtId="0" fontId="95" fillId="0" borderId="24" xfId="62" applyFont="1" applyBorder="1" applyAlignment="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8" xfId="44"/>
    <cellStyle name="Comma 2" xfId="45"/>
    <cellStyle name="Comma 2 2" xfId="46"/>
    <cellStyle name="Comma 3"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_Äèðåêöèîí 2007-I"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33330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66CC"/>
      <rgbColor rgb="00FFFFFF"/>
      <rgbColor rgb="00D2B48C"/>
      <rgbColor rgb="00FFDAB9"/>
      <rgbColor rgb="00A0522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71</xdr:row>
      <xdr:rowOff>0</xdr:rowOff>
    </xdr:from>
    <xdr:to>
      <xdr:col>6</xdr:col>
      <xdr:colOff>0</xdr:colOff>
      <xdr:row>72</xdr:row>
      <xdr:rowOff>0</xdr:rowOff>
    </xdr:to>
    <xdr:pic>
      <xdr:nvPicPr>
        <xdr:cNvPr id="1" name="Picture 1"/>
        <xdr:cNvPicPr preferRelativeResize="1">
          <a:picLocks noChangeAspect="1"/>
        </xdr:cNvPicPr>
      </xdr:nvPicPr>
      <xdr:blipFill>
        <a:blip r:embed="rId1"/>
        <a:stretch>
          <a:fillRect/>
        </a:stretch>
      </xdr:blipFill>
      <xdr:spPr>
        <a:xfrm>
          <a:off x="0" y="13706475"/>
          <a:ext cx="6724650" cy="19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0</xdr:rowOff>
    </xdr:from>
    <xdr:to>
      <xdr:col>5</xdr:col>
      <xdr:colOff>0</xdr:colOff>
      <xdr:row>37</xdr:row>
      <xdr:rowOff>0</xdr:rowOff>
    </xdr:to>
    <xdr:pic>
      <xdr:nvPicPr>
        <xdr:cNvPr id="1" name="Picture 1"/>
        <xdr:cNvPicPr preferRelativeResize="1">
          <a:picLocks noChangeAspect="1"/>
        </xdr:cNvPicPr>
      </xdr:nvPicPr>
      <xdr:blipFill>
        <a:blip r:embed="rId1"/>
        <a:stretch>
          <a:fillRect/>
        </a:stretch>
      </xdr:blipFill>
      <xdr:spPr>
        <a:xfrm>
          <a:off x="0" y="6753225"/>
          <a:ext cx="6724650" cy="19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0</xdr:rowOff>
    </xdr:from>
    <xdr:to>
      <xdr:col>10</xdr:col>
      <xdr:colOff>714375</xdr:colOff>
      <xdr:row>26</xdr:row>
      <xdr:rowOff>0</xdr:rowOff>
    </xdr:to>
    <xdr:pic>
      <xdr:nvPicPr>
        <xdr:cNvPr id="1" name="Picture 1"/>
        <xdr:cNvPicPr preferRelativeResize="1">
          <a:picLocks noChangeAspect="1"/>
        </xdr:cNvPicPr>
      </xdr:nvPicPr>
      <xdr:blipFill>
        <a:blip r:embed="rId1"/>
        <a:stretch>
          <a:fillRect/>
        </a:stretch>
      </xdr:blipFill>
      <xdr:spPr>
        <a:xfrm>
          <a:off x="0" y="5600700"/>
          <a:ext cx="9867900" cy="19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8</xdr:col>
      <xdr:colOff>0</xdr:colOff>
      <xdr:row>3</xdr:row>
      <xdr:rowOff>0</xdr:rowOff>
    </xdr:to>
    <xdr:pic>
      <xdr:nvPicPr>
        <xdr:cNvPr id="1" name="Picture 1"/>
        <xdr:cNvPicPr preferRelativeResize="1">
          <a:picLocks noChangeAspect="1"/>
        </xdr:cNvPicPr>
      </xdr:nvPicPr>
      <xdr:blipFill>
        <a:blip r:embed="rId1"/>
        <a:stretch>
          <a:fillRect/>
        </a:stretch>
      </xdr:blipFill>
      <xdr:spPr>
        <a:xfrm>
          <a:off x="0" y="457200"/>
          <a:ext cx="676275" cy="552450"/>
        </a:xfrm>
        <a:prstGeom prst="rect">
          <a:avLst/>
        </a:prstGeom>
        <a:noFill/>
        <a:ln w="9525" cmpd="sng">
          <a:noFill/>
        </a:ln>
      </xdr:spPr>
    </xdr:pic>
    <xdr:clientData/>
  </xdr:twoCellAnchor>
  <xdr:twoCellAnchor editAs="oneCell">
    <xdr:from>
      <xdr:col>0</xdr:col>
      <xdr:colOff>0</xdr:colOff>
      <xdr:row>4</xdr:row>
      <xdr:rowOff>0</xdr:rowOff>
    </xdr:from>
    <xdr:to>
      <xdr:col>75</xdr:col>
      <xdr:colOff>142875</xdr:colOff>
      <xdr:row>5</xdr:row>
      <xdr:rowOff>0</xdr:rowOff>
    </xdr:to>
    <xdr:pic>
      <xdr:nvPicPr>
        <xdr:cNvPr id="2" name="Picture 2"/>
        <xdr:cNvPicPr preferRelativeResize="1">
          <a:picLocks noChangeAspect="1"/>
        </xdr:cNvPicPr>
      </xdr:nvPicPr>
      <xdr:blipFill>
        <a:blip r:embed="rId2"/>
        <a:stretch>
          <a:fillRect/>
        </a:stretch>
      </xdr:blipFill>
      <xdr:spPr>
        <a:xfrm>
          <a:off x="0" y="1085850"/>
          <a:ext cx="6400800" cy="47625"/>
        </a:xfrm>
        <a:prstGeom prst="rect">
          <a:avLst/>
        </a:prstGeom>
        <a:noFill/>
        <a:ln w="9525" cmpd="sng">
          <a:noFill/>
        </a:ln>
      </xdr:spPr>
    </xdr:pic>
    <xdr:clientData/>
  </xdr:twoCellAnchor>
  <xdr:twoCellAnchor editAs="oneCell">
    <xdr:from>
      <xdr:col>0</xdr:col>
      <xdr:colOff>0</xdr:colOff>
      <xdr:row>130</xdr:row>
      <xdr:rowOff>0</xdr:rowOff>
    </xdr:from>
    <xdr:to>
      <xdr:col>75</xdr:col>
      <xdr:colOff>142875</xdr:colOff>
      <xdr:row>131</xdr:row>
      <xdr:rowOff>0</xdr:rowOff>
    </xdr:to>
    <xdr:pic>
      <xdr:nvPicPr>
        <xdr:cNvPr id="3" name="Picture 3"/>
        <xdr:cNvPicPr preferRelativeResize="1">
          <a:picLocks noChangeAspect="1"/>
        </xdr:cNvPicPr>
      </xdr:nvPicPr>
      <xdr:blipFill>
        <a:blip r:embed="rId2"/>
        <a:stretch>
          <a:fillRect/>
        </a:stretch>
      </xdr:blipFill>
      <xdr:spPr>
        <a:xfrm>
          <a:off x="0" y="23841075"/>
          <a:ext cx="6400800" cy="28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73</xdr:row>
      <xdr:rowOff>0</xdr:rowOff>
    </xdr:from>
    <xdr:to>
      <xdr:col>51</xdr:col>
      <xdr:colOff>0</xdr:colOff>
      <xdr:row>74</xdr:row>
      <xdr:rowOff>0</xdr:rowOff>
    </xdr:to>
    <xdr:pic>
      <xdr:nvPicPr>
        <xdr:cNvPr id="1" name="Picture 1"/>
        <xdr:cNvPicPr preferRelativeResize="1">
          <a:picLocks noChangeAspect="1"/>
        </xdr:cNvPicPr>
      </xdr:nvPicPr>
      <xdr:blipFill>
        <a:blip r:embed="rId1"/>
        <a:stretch>
          <a:fillRect/>
        </a:stretch>
      </xdr:blipFill>
      <xdr:spPr>
        <a:xfrm>
          <a:off x="0" y="9963150"/>
          <a:ext cx="6829425" cy="19050"/>
        </a:xfrm>
        <a:prstGeom prst="rect">
          <a:avLst/>
        </a:prstGeom>
        <a:noFill/>
        <a:ln w="9525" cmpd="sng">
          <a:noFill/>
        </a:ln>
      </xdr:spPr>
    </xdr:pic>
    <xdr:clientData/>
  </xdr:twoCellAnchor>
  <xdr:twoCellAnchor editAs="oneCell">
    <xdr:from>
      <xdr:col>0</xdr:col>
      <xdr:colOff>0</xdr:colOff>
      <xdr:row>85</xdr:row>
      <xdr:rowOff>0</xdr:rowOff>
    </xdr:from>
    <xdr:to>
      <xdr:col>51</xdr:col>
      <xdr:colOff>0</xdr:colOff>
      <xdr:row>86</xdr:row>
      <xdr:rowOff>0</xdr:rowOff>
    </xdr:to>
    <xdr:pic>
      <xdr:nvPicPr>
        <xdr:cNvPr id="2" name="Picture 2"/>
        <xdr:cNvPicPr preferRelativeResize="1">
          <a:picLocks noChangeAspect="1"/>
        </xdr:cNvPicPr>
      </xdr:nvPicPr>
      <xdr:blipFill>
        <a:blip r:embed="rId1"/>
        <a:stretch>
          <a:fillRect/>
        </a:stretch>
      </xdr:blipFill>
      <xdr:spPr>
        <a:xfrm>
          <a:off x="0" y="13211175"/>
          <a:ext cx="6829425" cy="19050"/>
        </a:xfrm>
        <a:prstGeom prst="rect">
          <a:avLst/>
        </a:prstGeom>
        <a:noFill/>
        <a:ln w="9525" cmpd="sng">
          <a:noFill/>
        </a:ln>
      </xdr:spPr>
    </xdr:pic>
    <xdr:clientData/>
  </xdr:twoCellAnchor>
  <xdr:twoCellAnchor editAs="oneCell">
    <xdr:from>
      <xdr:col>0</xdr:col>
      <xdr:colOff>0</xdr:colOff>
      <xdr:row>90</xdr:row>
      <xdr:rowOff>0</xdr:rowOff>
    </xdr:from>
    <xdr:to>
      <xdr:col>51</xdr:col>
      <xdr:colOff>0</xdr:colOff>
      <xdr:row>91</xdr:row>
      <xdr:rowOff>0</xdr:rowOff>
    </xdr:to>
    <xdr:pic>
      <xdr:nvPicPr>
        <xdr:cNvPr id="3" name="Picture 3"/>
        <xdr:cNvPicPr preferRelativeResize="1">
          <a:picLocks noChangeAspect="1"/>
        </xdr:cNvPicPr>
      </xdr:nvPicPr>
      <xdr:blipFill>
        <a:blip r:embed="rId1"/>
        <a:stretch>
          <a:fillRect/>
        </a:stretch>
      </xdr:blipFill>
      <xdr:spPr>
        <a:xfrm>
          <a:off x="0" y="14068425"/>
          <a:ext cx="6829425" cy="19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Balance-uud%202016\XAN%20Altai\2016\TT-2%20shin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0%20on\Tailan\Balance_G\Balance_2020.12.31_Lion-0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uur"/>
      <sheetName val="nuur2"/>
      <sheetName val="Balance"/>
      <sheetName val="OUD"/>
      <sheetName val="Umch"/>
      <sheetName val="MG"/>
      <sheetName val="AANOAT"/>
      <sheetName val="zuruu"/>
      <sheetName val="GB"/>
      <sheetName val="9"/>
      <sheetName val="10"/>
      <sheetName val="11.1"/>
      <sheetName val="12"/>
      <sheetName val="13"/>
      <sheetName val="14"/>
      <sheetName val="15"/>
      <sheetName val="16"/>
      <sheetName val="17"/>
      <sheetName val="18"/>
      <sheetName val="19"/>
      <sheetName val="20"/>
      <sheetName val="21"/>
    </sheetNames>
    <sheetDataSet>
      <sheetData sheetId="8">
        <row r="369">
          <cell r="E36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B1:M68"/>
  <sheetViews>
    <sheetView view="pageBreakPreview" zoomScale="60" zoomScalePageLayoutView="0" workbookViewId="0" topLeftCell="A21">
      <selection activeCell="K71" sqref="K71"/>
    </sheetView>
  </sheetViews>
  <sheetFormatPr defaultColWidth="9.140625" defaultRowHeight="12.75"/>
  <cols>
    <col min="1" max="1" width="4.00390625" style="2" customWidth="1"/>
    <col min="2" max="2" width="6.7109375" style="2" customWidth="1"/>
    <col min="3" max="3" width="14.00390625" style="2" customWidth="1"/>
    <col min="4" max="8" width="4.00390625" style="2" customWidth="1"/>
    <col min="9" max="9" width="3.140625" style="2" customWidth="1"/>
    <col min="10" max="10" width="3.00390625" style="2" customWidth="1"/>
    <col min="11" max="11" width="6.57421875" style="2" customWidth="1"/>
    <col min="12" max="12" width="12.421875" style="2" customWidth="1"/>
    <col min="13" max="13" width="38.28125" style="2" customWidth="1"/>
    <col min="14" max="16384" width="9.140625" style="2" customWidth="1"/>
  </cols>
  <sheetData>
    <row r="1" spans="2:13" ht="15">
      <c r="B1" s="1"/>
      <c r="C1" s="1"/>
      <c r="D1" s="1"/>
      <c r="E1" s="1"/>
      <c r="F1" s="1"/>
      <c r="G1" s="1"/>
      <c r="H1" s="1"/>
      <c r="I1" s="1"/>
      <c r="J1" s="1"/>
      <c r="K1" s="1"/>
      <c r="L1" s="1"/>
      <c r="M1" s="1"/>
    </row>
    <row r="2" spans="2:13" ht="15">
      <c r="B2" s="1"/>
      <c r="C2" s="1"/>
      <c r="D2" s="1"/>
      <c r="E2" s="1"/>
      <c r="F2" s="1"/>
      <c r="G2" s="1"/>
      <c r="H2" s="1"/>
      <c r="I2" s="1"/>
      <c r="J2" s="1"/>
      <c r="K2" s="1"/>
      <c r="L2" s="1"/>
      <c r="M2" s="1"/>
    </row>
    <row r="3" spans="2:13" ht="15">
      <c r="B3" s="1"/>
      <c r="C3" s="1"/>
      <c r="D3" s="1"/>
      <c r="E3" s="1"/>
      <c r="F3" s="1"/>
      <c r="G3" s="1"/>
      <c r="H3" s="1"/>
      <c r="I3" s="1"/>
      <c r="J3" s="1"/>
      <c r="K3" s="1"/>
      <c r="L3" s="1"/>
      <c r="M3" s="1"/>
    </row>
    <row r="4" ht="12" customHeight="1">
      <c r="M4" s="3" t="s">
        <v>194</v>
      </c>
    </row>
    <row r="5" spans="4:13" ht="12" customHeight="1">
      <c r="D5" s="4"/>
      <c r="M5" s="3" t="s">
        <v>195</v>
      </c>
    </row>
    <row r="6" ht="12" customHeight="1">
      <c r="M6" s="3" t="s">
        <v>196</v>
      </c>
    </row>
    <row r="7" ht="12" customHeight="1">
      <c r="M7" s="3"/>
    </row>
    <row r="8" ht="12" customHeight="1">
      <c r="M8" s="3"/>
    </row>
    <row r="9" ht="12" customHeight="1">
      <c r="M9" s="3"/>
    </row>
    <row r="10" ht="12" customHeight="1">
      <c r="M10" s="3"/>
    </row>
    <row r="11" spans="2:12" s="7" customFormat="1" ht="15">
      <c r="B11" s="2"/>
      <c r="C11" s="5" t="s">
        <v>197</v>
      </c>
      <c r="D11" s="6">
        <v>2</v>
      </c>
      <c r="E11" s="6">
        <v>0</v>
      </c>
      <c r="F11" s="6">
        <v>3</v>
      </c>
      <c r="G11" s="6">
        <v>3</v>
      </c>
      <c r="H11" s="6">
        <v>0</v>
      </c>
      <c r="I11" s="6">
        <v>0</v>
      </c>
      <c r="J11" s="6">
        <v>3</v>
      </c>
      <c r="K11" s="1"/>
      <c r="L11" s="2"/>
    </row>
    <row r="12" spans="2:12" s="7" customFormat="1" ht="6" customHeight="1">
      <c r="B12" s="2"/>
      <c r="C12" s="2"/>
      <c r="D12" s="2"/>
      <c r="E12" s="2"/>
      <c r="F12" s="2"/>
      <c r="G12" s="2"/>
      <c r="H12" s="2"/>
      <c r="I12" s="2"/>
      <c r="J12" s="2"/>
      <c r="K12" s="2"/>
      <c r="L12" s="2"/>
    </row>
    <row r="13" spans="2:12" s="7" customFormat="1" ht="15">
      <c r="B13" s="2" t="s">
        <v>198</v>
      </c>
      <c r="C13" s="2"/>
      <c r="D13" s="4"/>
      <c r="E13" s="2"/>
      <c r="F13" s="2"/>
      <c r="G13" s="2"/>
      <c r="H13" s="2"/>
      <c r="I13" s="2"/>
      <c r="J13" s="2"/>
      <c r="K13" s="2"/>
      <c r="L13" s="2"/>
    </row>
    <row r="14" spans="2:12" s="7" customFormat="1" ht="6" customHeight="1">
      <c r="B14" s="2"/>
      <c r="C14" s="2"/>
      <c r="D14" s="2"/>
      <c r="E14" s="2"/>
      <c r="F14" s="2"/>
      <c r="G14" s="2"/>
      <c r="H14" s="2"/>
      <c r="I14" s="2"/>
      <c r="J14" s="2"/>
      <c r="K14" s="2"/>
      <c r="L14" s="2"/>
    </row>
    <row r="15" spans="2:12" s="7" customFormat="1" ht="15">
      <c r="B15" s="2" t="s">
        <v>199</v>
      </c>
      <c r="C15" s="2"/>
      <c r="D15" s="2"/>
      <c r="E15" s="2"/>
      <c r="F15" s="2"/>
      <c r="G15" s="2"/>
      <c r="H15" s="2"/>
      <c r="I15" s="2"/>
      <c r="J15" s="2"/>
      <c r="K15" s="2"/>
      <c r="L15" s="2"/>
    </row>
    <row r="16" spans="2:12" s="7" customFormat="1" ht="6" customHeight="1">
      <c r="B16" s="2"/>
      <c r="C16" s="8"/>
      <c r="D16" s="2"/>
      <c r="E16" s="2"/>
      <c r="F16" s="2"/>
      <c r="G16" s="2"/>
      <c r="H16" s="2"/>
      <c r="I16" s="2"/>
      <c r="J16" s="2"/>
      <c r="K16" s="2"/>
      <c r="L16" s="2"/>
    </row>
    <row r="17" spans="2:13" s="7" customFormat="1" ht="15">
      <c r="B17" s="2" t="s">
        <v>200</v>
      </c>
      <c r="C17" s="9" t="s">
        <v>201</v>
      </c>
      <c r="D17" s="4"/>
      <c r="E17" s="4"/>
      <c r="F17" s="4"/>
      <c r="G17" s="4"/>
      <c r="H17" s="2"/>
      <c r="I17" s="2"/>
      <c r="J17" s="8"/>
      <c r="K17" s="2" t="s">
        <v>202</v>
      </c>
      <c r="L17" s="10"/>
      <c r="M17" s="11"/>
    </row>
    <row r="18" spans="2:12" s="7" customFormat="1" ht="6" customHeight="1">
      <c r="B18" s="2"/>
      <c r="C18" s="8"/>
      <c r="D18" s="2"/>
      <c r="E18" s="2"/>
      <c r="F18" s="2"/>
      <c r="G18" s="2"/>
      <c r="H18" s="2"/>
      <c r="I18" s="2"/>
      <c r="J18" s="2"/>
      <c r="K18" s="2"/>
      <c r="L18" s="2"/>
    </row>
    <row r="19" spans="2:12" s="7" customFormat="1" ht="15">
      <c r="B19" s="2" t="s">
        <v>203</v>
      </c>
      <c r="C19" s="8"/>
      <c r="D19" s="2" t="s">
        <v>204</v>
      </c>
      <c r="E19" s="2"/>
      <c r="F19" s="2"/>
      <c r="G19" s="2"/>
      <c r="H19" s="2"/>
      <c r="I19" s="2"/>
      <c r="J19" s="2"/>
      <c r="K19" s="2" t="s">
        <v>205</v>
      </c>
      <c r="L19" s="2"/>
    </row>
    <row r="20" spans="2:12" s="7" customFormat="1" ht="15">
      <c r="B20" s="2"/>
      <c r="C20" s="2"/>
      <c r="D20" s="2"/>
      <c r="E20" s="2"/>
      <c r="F20" s="2"/>
      <c r="G20" s="2"/>
      <c r="H20" s="2"/>
      <c r="I20" s="2"/>
      <c r="J20" s="2"/>
      <c r="K20" s="2"/>
      <c r="L20" s="2"/>
    </row>
    <row r="29" spans="2:13" s="4" customFormat="1" ht="22.5">
      <c r="B29" s="222" t="s">
        <v>206</v>
      </c>
      <c r="C29" s="222"/>
      <c r="D29" s="222"/>
      <c r="E29" s="222"/>
      <c r="F29" s="222"/>
      <c r="G29" s="222"/>
      <c r="H29" s="222"/>
      <c r="I29" s="222"/>
      <c r="J29" s="222"/>
      <c r="K29" s="222"/>
      <c r="L29" s="222"/>
      <c r="M29" s="222"/>
    </row>
    <row r="30" spans="2:13" s="4" customFormat="1" ht="3" customHeight="1">
      <c r="B30" s="13"/>
      <c r="C30" s="13"/>
      <c r="D30" s="13"/>
      <c r="E30" s="13"/>
      <c r="F30" s="13"/>
      <c r="G30" s="13"/>
      <c r="H30" s="12"/>
      <c r="I30" s="13"/>
      <c r="J30" s="13"/>
      <c r="K30" s="13"/>
      <c r="L30" s="13"/>
      <c r="M30" s="13"/>
    </row>
    <row r="31" spans="2:13" s="4" customFormat="1" ht="22.5">
      <c r="B31" s="222" t="s">
        <v>215</v>
      </c>
      <c r="C31" s="222"/>
      <c r="D31" s="222"/>
      <c r="E31" s="222"/>
      <c r="F31" s="222"/>
      <c r="G31" s="222"/>
      <c r="H31" s="222"/>
      <c r="I31" s="222"/>
      <c r="J31" s="222"/>
      <c r="K31" s="222"/>
      <c r="L31" s="222"/>
      <c r="M31" s="222"/>
    </row>
    <row r="32" spans="2:13" s="4" customFormat="1" ht="3" customHeight="1">
      <c r="B32" s="13"/>
      <c r="C32" s="13"/>
      <c r="D32" s="13"/>
      <c r="E32" s="13"/>
      <c r="F32" s="13"/>
      <c r="G32" s="13"/>
      <c r="H32" s="12"/>
      <c r="I32" s="13"/>
      <c r="J32" s="13"/>
      <c r="K32" s="13"/>
      <c r="L32" s="13"/>
      <c r="M32" s="13"/>
    </row>
    <row r="33" spans="2:13" s="4" customFormat="1" ht="22.5">
      <c r="B33" s="222" t="s">
        <v>207</v>
      </c>
      <c r="C33" s="222"/>
      <c r="D33" s="222"/>
      <c r="E33" s="222"/>
      <c r="F33" s="222"/>
      <c r="G33" s="222"/>
      <c r="H33" s="222"/>
      <c r="I33" s="222"/>
      <c r="J33" s="222"/>
      <c r="K33" s="222"/>
      <c r="L33" s="222"/>
      <c r="M33" s="222"/>
    </row>
    <row r="34" spans="2:13" ht="15">
      <c r="B34" s="14"/>
      <c r="C34" s="14"/>
      <c r="D34" s="14"/>
      <c r="E34" s="14"/>
      <c r="F34" s="14"/>
      <c r="G34" s="14"/>
      <c r="H34" s="14"/>
      <c r="I34" s="14"/>
      <c r="J34" s="14"/>
      <c r="K34" s="14"/>
      <c r="L34" s="14"/>
      <c r="M34" s="14"/>
    </row>
    <row r="48" spans="2:13" ht="15">
      <c r="B48" s="214" t="s">
        <v>208</v>
      </c>
      <c r="C48" s="215"/>
      <c r="D48" s="215"/>
      <c r="E48" s="215"/>
      <c r="F48" s="215"/>
      <c r="G48" s="215"/>
      <c r="H48" s="215"/>
      <c r="I48" s="215"/>
      <c r="J48" s="215"/>
      <c r="K48" s="216"/>
      <c r="L48" s="220" t="s">
        <v>209</v>
      </c>
      <c r="M48" s="220" t="s">
        <v>210</v>
      </c>
    </row>
    <row r="49" spans="2:13" ht="15">
      <c r="B49" s="217"/>
      <c r="C49" s="218"/>
      <c r="D49" s="218"/>
      <c r="E49" s="218"/>
      <c r="F49" s="218"/>
      <c r="G49" s="218"/>
      <c r="H49" s="218"/>
      <c r="I49" s="218"/>
      <c r="J49" s="218"/>
      <c r="K49" s="219"/>
      <c r="L49" s="221"/>
      <c r="M49" s="221"/>
    </row>
    <row r="50" spans="2:13" ht="15">
      <c r="B50" s="214"/>
      <c r="C50" s="215"/>
      <c r="D50" s="215"/>
      <c r="E50" s="215"/>
      <c r="F50" s="215"/>
      <c r="G50" s="215"/>
      <c r="H50" s="215"/>
      <c r="I50" s="215"/>
      <c r="J50" s="215"/>
      <c r="K50" s="216"/>
      <c r="L50" s="220"/>
      <c r="M50" s="220"/>
    </row>
    <row r="51" spans="2:13" ht="15">
      <c r="B51" s="217"/>
      <c r="C51" s="218"/>
      <c r="D51" s="218"/>
      <c r="E51" s="218"/>
      <c r="F51" s="218"/>
      <c r="G51" s="218"/>
      <c r="H51" s="218"/>
      <c r="I51" s="218"/>
      <c r="J51" s="218"/>
      <c r="K51" s="219"/>
      <c r="L51" s="221"/>
      <c r="M51" s="221"/>
    </row>
    <row r="52" spans="2:13" ht="15">
      <c r="B52" s="214"/>
      <c r="C52" s="215"/>
      <c r="D52" s="215"/>
      <c r="E52" s="215"/>
      <c r="F52" s="215"/>
      <c r="G52" s="215"/>
      <c r="H52" s="215"/>
      <c r="I52" s="215"/>
      <c r="J52" s="215"/>
      <c r="K52" s="216"/>
      <c r="L52" s="220"/>
      <c r="M52" s="220"/>
    </row>
    <row r="53" spans="2:13" ht="15">
      <c r="B53" s="217"/>
      <c r="C53" s="218"/>
      <c r="D53" s="218"/>
      <c r="E53" s="218"/>
      <c r="F53" s="218"/>
      <c r="G53" s="218"/>
      <c r="H53" s="218"/>
      <c r="I53" s="218"/>
      <c r="J53" s="218"/>
      <c r="K53" s="219"/>
      <c r="L53" s="221"/>
      <c r="M53" s="221"/>
    </row>
    <row r="54" spans="2:13" ht="15">
      <c r="B54" s="214"/>
      <c r="C54" s="215"/>
      <c r="D54" s="215"/>
      <c r="E54" s="215"/>
      <c r="F54" s="215"/>
      <c r="G54" s="215"/>
      <c r="H54" s="215"/>
      <c r="I54" s="215"/>
      <c r="J54" s="215"/>
      <c r="K54" s="216"/>
      <c r="L54" s="220"/>
      <c r="M54" s="220"/>
    </row>
    <row r="55" spans="2:13" ht="15">
      <c r="B55" s="217"/>
      <c r="C55" s="218"/>
      <c r="D55" s="218"/>
      <c r="E55" s="218"/>
      <c r="F55" s="218"/>
      <c r="G55" s="218"/>
      <c r="H55" s="218"/>
      <c r="I55" s="218"/>
      <c r="J55" s="218"/>
      <c r="K55" s="219"/>
      <c r="L55" s="221"/>
      <c r="M55" s="221"/>
    </row>
    <row r="56" spans="2:13" ht="15">
      <c r="B56" s="214"/>
      <c r="C56" s="215"/>
      <c r="D56" s="215"/>
      <c r="E56" s="215"/>
      <c r="F56" s="215"/>
      <c r="G56" s="215"/>
      <c r="H56" s="215"/>
      <c r="I56" s="215"/>
      <c r="J56" s="215"/>
      <c r="K56" s="216"/>
      <c r="L56" s="220"/>
      <c r="M56" s="220"/>
    </row>
    <row r="57" spans="2:13" ht="15">
      <c r="B57" s="217"/>
      <c r="C57" s="218"/>
      <c r="D57" s="218"/>
      <c r="E57" s="218"/>
      <c r="F57" s="218"/>
      <c r="G57" s="218"/>
      <c r="H57" s="218"/>
      <c r="I57" s="218"/>
      <c r="J57" s="218"/>
      <c r="K57" s="219"/>
      <c r="L57" s="221"/>
      <c r="M57" s="221"/>
    </row>
    <row r="58" spans="2:13" ht="15">
      <c r="B58" s="1"/>
      <c r="C58" s="1"/>
      <c r="D58" s="1"/>
      <c r="E58" s="1"/>
      <c r="F58" s="1"/>
      <c r="G58" s="1"/>
      <c r="H58" s="1"/>
      <c r="I58" s="1"/>
      <c r="J58" s="1"/>
      <c r="K58" s="1"/>
      <c r="L58" s="1"/>
      <c r="M58" s="1"/>
    </row>
    <row r="59" spans="2:13" ht="15">
      <c r="B59" s="1"/>
      <c r="C59" s="1"/>
      <c r="D59" s="1"/>
      <c r="E59" s="1"/>
      <c r="F59" s="1"/>
      <c r="G59" s="1"/>
      <c r="H59" s="1"/>
      <c r="I59" s="1"/>
      <c r="J59" s="1"/>
      <c r="K59" s="1"/>
      <c r="L59" s="1"/>
      <c r="M59" s="1"/>
    </row>
    <row r="60" spans="2:13" ht="15">
      <c r="B60" s="1"/>
      <c r="C60" s="1"/>
      <c r="D60" s="1"/>
      <c r="E60" s="1"/>
      <c r="F60" s="1"/>
      <c r="G60" s="1"/>
      <c r="H60" s="1"/>
      <c r="I60" s="1"/>
      <c r="J60" s="1"/>
      <c r="K60" s="1"/>
      <c r="L60" s="1"/>
      <c r="M60" s="1"/>
    </row>
    <row r="61" spans="2:13" ht="15">
      <c r="B61" s="1"/>
      <c r="C61" s="1"/>
      <c r="D61" s="1"/>
      <c r="E61" s="1"/>
      <c r="F61" s="1"/>
      <c r="G61" s="1"/>
      <c r="H61" s="1"/>
      <c r="I61" s="1"/>
      <c r="J61" s="1"/>
      <c r="K61" s="1"/>
      <c r="L61" s="1"/>
      <c r="M61" s="1"/>
    </row>
    <row r="62" spans="2:13" ht="15">
      <c r="B62" s="1"/>
      <c r="C62" s="1"/>
      <c r="D62" s="1"/>
      <c r="E62" s="1"/>
      <c r="F62" s="1"/>
      <c r="G62" s="1"/>
      <c r="H62" s="1"/>
      <c r="I62" s="1"/>
      <c r="J62" s="1"/>
      <c r="K62" s="1"/>
      <c r="L62" s="1"/>
      <c r="M62" s="1"/>
    </row>
    <row r="63" spans="2:13" ht="15">
      <c r="B63" s="1"/>
      <c r="C63" s="1"/>
      <c r="D63" s="1"/>
      <c r="E63" s="1"/>
      <c r="F63" s="1"/>
      <c r="G63" s="1"/>
      <c r="H63" s="1"/>
      <c r="I63" s="1"/>
      <c r="J63" s="1"/>
      <c r="K63" s="1"/>
      <c r="L63" s="1"/>
      <c r="M63" s="1"/>
    </row>
    <row r="64" spans="2:13" ht="15">
      <c r="B64" s="1"/>
      <c r="C64" s="1"/>
      <c r="D64" s="1"/>
      <c r="E64" s="1"/>
      <c r="F64" s="1"/>
      <c r="G64" s="1"/>
      <c r="H64" s="1"/>
      <c r="I64" s="1"/>
      <c r="J64" s="1"/>
      <c r="K64" s="1"/>
      <c r="L64" s="1"/>
      <c r="M64" s="1"/>
    </row>
    <row r="65" spans="2:13" ht="15">
      <c r="B65" s="1"/>
      <c r="C65" s="1"/>
      <c r="D65" s="1"/>
      <c r="E65" s="1"/>
      <c r="F65" s="1"/>
      <c r="G65" s="1"/>
      <c r="H65" s="1"/>
      <c r="I65" s="1"/>
      <c r="J65" s="1"/>
      <c r="K65" s="1"/>
      <c r="L65" s="1"/>
      <c r="M65" s="1"/>
    </row>
    <row r="66" spans="2:13" ht="15">
      <c r="B66" s="1"/>
      <c r="C66" s="1"/>
      <c r="D66" s="1"/>
      <c r="E66" s="1"/>
      <c r="F66" s="1"/>
      <c r="G66" s="1"/>
      <c r="H66" s="1"/>
      <c r="I66" s="1"/>
      <c r="J66" s="1"/>
      <c r="K66" s="1"/>
      <c r="L66" s="1"/>
      <c r="M66" s="1"/>
    </row>
    <row r="67" spans="2:13" ht="15">
      <c r="B67" s="1"/>
      <c r="C67" s="1"/>
      <c r="D67" s="1"/>
      <c r="E67" s="1"/>
      <c r="F67" s="1"/>
      <c r="G67" s="1"/>
      <c r="H67" s="1"/>
      <c r="I67" s="1"/>
      <c r="J67" s="1"/>
      <c r="K67" s="1"/>
      <c r="L67" s="1"/>
      <c r="M67" s="1"/>
    </row>
    <row r="68" spans="2:13" ht="15">
      <c r="B68" s="1"/>
      <c r="C68" s="1"/>
      <c r="D68" s="1"/>
      <c r="E68" s="1"/>
      <c r="F68" s="1"/>
      <c r="G68" s="1"/>
      <c r="H68" s="1"/>
      <c r="I68" s="1"/>
      <c r="J68" s="1"/>
      <c r="K68" s="1"/>
      <c r="L68" s="1"/>
      <c r="M68" s="1"/>
    </row>
  </sheetData>
  <sheetProtection/>
  <mergeCells count="18">
    <mergeCell ref="B29:M29"/>
    <mergeCell ref="B31:M31"/>
    <mergeCell ref="B33:M33"/>
    <mergeCell ref="B48:K49"/>
    <mergeCell ref="L48:L49"/>
    <mergeCell ref="M48:M49"/>
    <mergeCell ref="B50:K51"/>
    <mergeCell ref="L50:L51"/>
    <mergeCell ref="M50:M51"/>
    <mergeCell ref="B52:K53"/>
    <mergeCell ref="L52:L53"/>
    <mergeCell ref="M52:M53"/>
    <mergeCell ref="B54:K55"/>
    <mergeCell ref="L54:L55"/>
    <mergeCell ref="M54:M55"/>
    <mergeCell ref="B56:K57"/>
    <mergeCell ref="L56:L57"/>
    <mergeCell ref="M56:M57"/>
  </mergeCells>
  <printOptions/>
  <pageMargins left="0.7" right="0.7" top="0.75" bottom="0.75" header="0.3" footer="0.3"/>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theme="9" tint="0.5999900102615356"/>
  </sheetPr>
  <dimension ref="B2:K53"/>
  <sheetViews>
    <sheetView view="pageBreakPreview" zoomScale="60" zoomScalePageLayoutView="0" workbookViewId="0" topLeftCell="A1">
      <selection activeCell="Q61" sqref="Q61"/>
    </sheetView>
  </sheetViews>
  <sheetFormatPr defaultColWidth="9.140625" defaultRowHeight="12.75"/>
  <cols>
    <col min="1" max="1" width="3.28125" style="38" customWidth="1"/>
    <col min="2" max="16384" width="9.140625" style="38" customWidth="1"/>
  </cols>
  <sheetData>
    <row r="2" spans="2:11" ht="12.75">
      <c r="B2" s="342" t="s">
        <v>1551</v>
      </c>
      <c r="C2" s="342"/>
      <c r="D2" s="342"/>
      <c r="E2" s="342"/>
      <c r="F2" s="342"/>
      <c r="G2" s="342"/>
      <c r="H2" s="342"/>
      <c r="I2" s="342"/>
      <c r="J2" s="342"/>
      <c r="K2" s="342"/>
    </row>
    <row r="3" spans="2:11" ht="12.75">
      <c r="B3" s="342" t="s">
        <v>1552</v>
      </c>
      <c r="C3" s="342"/>
      <c r="D3" s="342"/>
      <c r="E3" s="342"/>
      <c r="F3" s="342"/>
      <c r="G3" s="342"/>
      <c r="H3" s="342"/>
      <c r="I3" s="342"/>
      <c r="J3" s="342"/>
      <c r="K3" s="342"/>
    </row>
    <row r="4" ht="12.75">
      <c r="B4" s="82"/>
    </row>
    <row r="5" spans="2:11" ht="12.75">
      <c r="B5" s="83" t="s">
        <v>1553</v>
      </c>
      <c r="C5" s="83"/>
      <c r="F5" s="84" t="s">
        <v>1554</v>
      </c>
      <c r="G5" s="339" t="s">
        <v>1889</v>
      </c>
      <c r="H5" s="339"/>
      <c r="I5" s="339"/>
      <c r="J5" s="339"/>
      <c r="K5" s="339"/>
    </row>
    <row r="6" ht="12.75">
      <c r="B6" s="83" t="s">
        <v>1555</v>
      </c>
    </row>
    <row r="7" ht="12.75">
      <c r="B7" s="83"/>
    </row>
    <row r="8" ht="12.75">
      <c r="B8" s="83"/>
    </row>
    <row r="9" ht="12.75">
      <c r="B9" s="83" t="s">
        <v>1556</v>
      </c>
    </row>
    <row r="10" ht="12.75">
      <c r="B10" s="85"/>
    </row>
    <row r="11" spans="2:4" ht="12.75">
      <c r="B11" s="85" t="s">
        <v>1557</v>
      </c>
      <c r="C11" s="85" t="s">
        <v>1558</v>
      </c>
      <c r="D11" s="38" t="s">
        <v>1559</v>
      </c>
    </row>
    <row r="12" spans="2:3" ht="12.75">
      <c r="B12" s="85" t="s">
        <v>1560</v>
      </c>
      <c r="C12" s="85" t="s">
        <v>1558</v>
      </c>
    </row>
    <row r="13" spans="2:3" ht="12.75">
      <c r="B13" s="85" t="s">
        <v>1561</v>
      </c>
      <c r="C13" s="85" t="s">
        <v>1558</v>
      </c>
    </row>
    <row r="14" ht="12.75">
      <c r="B14" s="85"/>
    </row>
    <row r="15" ht="12.75">
      <c r="B15" s="83" t="s">
        <v>1562</v>
      </c>
    </row>
    <row r="16" ht="12.75">
      <c r="B16" s="85"/>
    </row>
    <row r="17" spans="2:5" ht="12.75">
      <c r="B17" s="85" t="s">
        <v>1557</v>
      </c>
      <c r="C17" s="85" t="s">
        <v>1563</v>
      </c>
      <c r="E17" s="85" t="s">
        <v>1564</v>
      </c>
    </row>
    <row r="18" spans="2:3" ht="12.75">
      <c r="B18" s="85" t="s">
        <v>1561</v>
      </c>
      <c r="C18" s="85" t="s">
        <v>1563</v>
      </c>
    </row>
    <row r="19" ht="12.75">
      <c r="B19" s="83" t="s">
        <v>1565</v>
      </c>
    </row>
    <row r="20" ht="12.75">
      <c r="B20" s="85"/>
    </row>
    <row r="21" spans="2:3" ht="12.75">
      <c r="B21" s="85" t="s">
        <v>1557</v>
      </c>
      <c r="C21" s="85" t="s">
        <v>1558</v>
      </c>
    </row>
    <row r="22" spans="2:3" ht="12.75">
      <c r="B22" s="85" t="s">
        <v>1560</v>
      </c>
      <c r="C22" s="85" t="s">
        <v>1558</v>
      </c>
    </row>
    <row r="23" spans="2:3" ht="12.75">
      <c r="B23" s="85" t="s">
        <v>1561</v>
      </c>
      <c r="C23" s="85" t="s">
        <v>1558</v>
      </c>
    </row>
    <row r="24" ht="12.75">
      <c r="B24" s="83"/>
    </row>
    <row r="25" spans="2:11" ht="12.75">
      <c r="B25" s="340" t="s">
        <v>1566</v>
      </c>
      <c r="C25" s="341"/>
      <c r="D25" s="341"/>
      <c r="E25" s="341"/>
      <c r="F25" s="341"/>
      <c r="G25" s="341"/>
      <c r="H25" s="341"/>
      <c r="I25" s="341"/>
      <c r="J25" s="341"/>
      <c r="K25" s="341"/>
    </row>
    <row r="26" ht="12.75">
      <c r="B26" s="84"/>
    </row>
    <row r="27" spans="2:11" ht="12.75">
      <c r="B27" s="339" t="s">
        <v>1567</v>
      </c>
      <c r="C27" s="339"/>
      <c r="D27" s="339"/>
      <c r="E27" s="339"/>
      <c r="F27" s="339"/>
      <c r="G27" s="339"/>
      <c r="H27" s="339"/>
      <c r="I27" s="339"/>
      <c r="J27" s="339"/>
      <c r="K27" s="339"/>
    </row>
    <row r="28" spans="2:11" ht="12.75">
      <c r="B28" s="339" t="s">
        <v>1568</v>
      </c>
      <c r="C28" s="339"/>
      <c r="D28" s="339"/>
      <c r="E28" s="339"/>
      <c r="F28" s="339"/>
      <c r="G28" s="339"/>
      <c r="H28" s="339"/>
      <c r="I28" s="339"/>
      <c r="J28" s="339"/>
      <c r="K28" s="339"/>
    </row>
    <row r="29" spans="2:11" ht="12.75">
      <c r="B29" s="339" t="s">
        <v>1569</v>
      </c>
      <c r="C29" s="339"/>
      <c r="D29" s="339"/>
      <c r="E29" s="339"/>
      <c r="F29" s="339"/>
      <c r="G29" s="339"/>
      <c r="H29" s="339"/>
      <c r="I29" s="339"/>
      <c r="J29" s="339"/>
      <c r="K29" s="339"/>
    </row>
    <row r="30" spans="2:11" ht="12.75">
      <c r="B30" s="339" t="s">
        <v>1570</v>
      </c>
      <c r="C30" s="339"/>
      <c r="D30" s="339"/>
      <c r="E30" s="339"/>
      <c r="F30" s="339"/>
      <c r="G30" s="339"/>
      <c r="H30" s="339"/>
      <c r="I30" s="339"/>
      <c r="J30" s="339"/>
      <c r="K30" s="339"/>
    </row>
    <row r="31" spans="2:11" ht="12.75">
      <c r="B31" s="339" t="s">
        <v>1570</v>
      </c>
      <c r="C31" s="339"/>
      <c r="D31" s="339"/>
      <c r="E31" s="339"/>
      <c r="F31" s="339"/>
      <c r="G31" s="339"/>
      <c r="H31" s="339"/>
      <c r="I31" s="339"/>
      <c r="J31" s="339"/>
      <c r="K31" s="339"/>
    </row>
    <row r="32" spans="2:11" ht="12.75">
      <c r="B32" s="339" t="s">
        <v>1570</v>
      </c>
      <c r="C32" s="339"/>
      <c r="D32" s="339"/>
      <c r="E32" s="339"/>
      <c r="F32" s="339"/>
      <c r="G32" s="339"/>
      <c r="H32" s="339"/>
      <c r="I32" s="339"/>
      <c r="J32" s="339"/>
      <c r="K32" s="339"/>
    </row>
    <row r="33" spans="2:11" ht="12.75">
      <c r="B33" s="339" t="s">
        <v>1570</v>
      </c>
      <c r="C33" s="339"/>
      <c r="D33" s="339"/>
      <c r="E33" s="339"/>
      <c r="F33" s="339"/>
      <c r="G33" s="339"/>
      <c r="H33" s="339"/>
      <c r="I33" s="339"/>
      <c r="J33" s="339"/>
      <c r="K33" s="339"/>
    </row>
    <row r="34" spans="2:11" ht="12.75">
      <c r="B34" s="339" t="s">
        <v>1570</v>
      </c>
      <c r="C34" s="339"/>
      <c r="D34" s="339"/>
      <c r="E34" s="339"/>
      <c r="F34" s="339"/>
      <c r="G34" s="339"/>
      <c r="H34" s="339"/>
      <c r="I34" s="339"/>
      <c r="J34" s="339"/>
      <c r="K34" s="339"/>
    </row>
    <row r="35" spans="2:11" ht="12.75">
      <c r="B35" s="339" t="s">
        <v>1570</v>
      </c>
      <c r="C35" s="339"/>
      <c r="D35" s="339"/>
      <c r="E35" s="339"/>
      <c r="F35" s="339"/>
      <c r="G35" s="339"/>
      <c r="H35" s="339"/>
      <c r="I35" s="339"/>
      <c r="J35" s="339"/>
      <c r="K35" s="339"/>
    </row>
    <row r="36" spans="2:11" ht="12.75">
      <c r="B36" s="339" t="s">
        <v>1570</v>
      </c>
      <c r="C36" s="339"/>
      <c r="D36" s="339"/>
      <c r="E36" s="339"/>
      <c r="F36" s="339"/>
      <c r="G36" s="339"/>
      <c r="H36" s="339"/>
      <c r="I36" s="339"/>
      <c r="J36" s="339"/>
      <c r="K36" s="339"/>
    </row>
    <row r="37" spans="2:11" ht="12.75">
      <c r="B37" s="339" t="s">
        <v>1570</v>
      </c>
      <c r="C37" s="339"/>
      <c r="D37" s="339"/>
      <c r="E37" s="339"/>
      <c r="F37" s="339"/>
      <c r="G37" s="339"/>
      <c r="H37" s="339"/>
      <c r="I37" s="339"/>
      <c r="J37" s="339"/>
      <c r="K37" s="339"/>
    </row>
    <row r="38" spans="2:11" ht="12.75">
      <c r="B38" s="340" t="s">
        <v>1571</v>
      </c>
      <c r="C38" s="341"/>
      <c r="D38" s="341"/>
      <c r="E38" s="341"/>
      <c r="F38" s="341"/>
      <c r="G38" s="341"/>
      <c r="H38" s="341"/>
      <c r="I38" s="341"/>
      <c r="J38" s="341"/>
      <c r="K38" s="341"/>
    </row>
    <row r="39" ht="12.75">
      <c r="B39" s="86"/>
    </row>
    <row r="40" spans="2:11" ht="12.75">
      <c r="B40" s="339" t="s">
        <v>1570</v>
      </c>
      <c r="C40" s="339"/>
      <c r="D40" s="339"/>
      <c r="E40" s="339"/>
      <c r="F40" s="339"/>
      <c r="G40" s="339"/>
      <c r="H40" s="339"/>
      <c r="I40" s="339"/>
      <c r="J40" s="339"/>
      <c r="K40" s="339"/>
    </row>
    <row r="41" spans="2:11" ht="12.75">
      <c r="B41" s="339" t="s">
        <v>1570</v>
      </c>
      <c r="C41" s="339"/>
      <c r="D41" s="339"/>
      <c r="E41" s="339"/>
      <c r="F41" s="339"/>
      <c r="G41" s="339"/>
      <c r="H41" s="339"/>
      <c r="I41" s="339"/>
      <c r="J41" s="339"/>
      <c r="K41" s="339"/>
    </row>
    <row r="42" spans="2:11" ht="12.75">
      <c r="B42" s="339" t="s">
        <v>1570</v>
      </c>
      <c r="C42" s="339"/>
      <c r="D42" s="339"/>
      <c r="E42" s="339"/>
      <c r="F42" s="339"/>
      <c r="G42" s="339"/>
      <c r="H42" s="339"/>
      <c r="I42" s="339"/>
      <c r="J42" s="339"/>
      <c r="K42" s="339"/>
    </row>
    <row r="43" spans="2:11" ht="12.75">
      <c r="B43" s="339" t="s">
        <v>1570</v>
      </c>
      <c r="C43" s="339"/>
      <c r="D43" s="339"/>
      <c r="E43" s="339"/>
      <c r="F43" s="339"/>
      <c r="G43" s="339"/>
      <c r="H43" s="339"/>
      <c r="I43" s="339"/>
      <c r="J43" s="339"/>
      <c r="K43" s="339"/>
    </row>
    <row r="44" spans="2:11" ht="12.75">
      <c r="B44" s="339" t="s">
        <v>1570</v>
      </c>
      <c r="C44" s="339"/>
      <c r="D44" s="339"/>
      <c r="E44" s="339"/>
      <c r="F44" s="339"/>
      <c r="G44" s="339"/>
      <c r="H44" s="339"/>
      <c r="I44" s="339"/>
      <c r="J44" s="339"/>
      <c r="K44" s="339"/>
    </row>
    <row r="45" spans="2:11" ht="12.75">
      <c r="B45" s="339" t="s">
        <v>1570</v>
      </c>
      <c r="C45" s="339"/>
      <c r="D45" s="339"/>
      <c r="E45" s="339"/>
      <c r="F45" s="339"/>
      <c r="G45" s="339"/>
      <c r="H45" s="339"/>
      <c r="I45" s="339"/>
      <c r="J45" s="339"/>
      <c r="K45" s="339"/>
    </row>
    <row r="46" spans="2:11" ht="12.75">
      <c r="B46" s="339" t="s">
        <v>1570</v>
      </c>
      <c r="C46" s="339"/>
      <c r="D46" s="339"/>
      <c r="E46" s="339"/>
      <c r="F46" s="339"/>
      <c r="G46" s="339"/>
      <c r="H46" s="339"/>
      <c r="I46" s="339"/>
      <c r="J46" s="339"/>
      <c r="K46" s="339"/>
    </row>
    <row r="47" spans="2:11" ht="12.75">
      <c r="B47" s="339" t="s">
        <v>1570</v>
      </c>
      <c r="C47" s="339"/>
      <c r="D47" s="339"/>
      <c r="E47" s="339"/>
      <c r="F47" s="339"/>
      <c r="G47" s="339"/>
      <c r="H47" s="339"/>
      <c r="I47" s="339"/>
      <c r="J47" s="339"/>
      <c r="K47" s="339"/>
    </row>
    <row r="48" spans="2:11" ht="12.75">
      <c r="B48" s="339" t="s">
        <v>1570</v>
      </c>
      <c r="C48" s="339"/>
      <c r="D48" s="339"/>
      <c r="E48" s="339"/>
      <c r="F48" s="339"/>
      <c r="G48" s="339"/>
      <c r="H48" s="339"/>
      <c r="I48" s="339"/>
      <c r="J48" s="339"/>
      <c r="K48" s="339"/>
    </row>
    <row r="49" spans="2:11" ht="12.75">
      <c r="B49" s="339" t="s">
        <v>1570</v>
      </c>
      <c r="C49" s="339"/>
      <c r="D49" s="339"/>
      <c r="E49" s="339"/>
      <c r="F49" s="339"/>
      <c r="G49" s="339"/>
      <c r="H49" s="339"/>
      <c r="I49" s="339"/>
      <c r="J49" s="339"/>
      <c r="K49" s="339"/>
    </row>
    <row r="50" spans="2:11" ht="12.75">
      <c r="B50" s="339" t="s">
        <v>1570</v>
      </c>
      <c r="C50" s="339"/>
      <c r="D50" s="339"/>
      <c r="E50" s="339"/>
      <c r="F50" s="339"/>
      <c r="G50" s="339"/>
      <c r="H50" s="339"/>
      <c r="I50" s="339"/>
      <c r="J50" s="339"/>
      <c r="K50" s="339"/>
    </row>
    <row r="51" spans="2:11" ht="12.75">
      <c r="B51" s="339" t="s">
        <v>1570</v>
      </c>
      <c r="C51" s="339"/>
      <c r="D51" s="339"/>
      <c r="E51" s="339"/>
      <c r="F51" s="339"/>
      <c r="G51" s="339"/>
      <c r="H51" s="339"/>
      <c r="I51" s="339"/>
      <c r="J51" s="339"/>
      <c r="K51" s="339"/>
    </row>
    <row r="53" ht="14.25">
      <c r="K53" s="87">
        <v>9</v>
      </c>
    </row>
  </sheetData>
  <sheetProtection/>
  <mergeCells count="28">
    <mergeCell ref="B2:K2"/>
    <mergeCell ref="B3:K3"/>
    <mergeCell ref="G5:K5"/>
    <mergeCell ref="B25:K25"/>
    <mergeCell ref="B27:K27"/>
    <mergeCell ref="B28:K28"/>
    <mergeCell ref="B29:K29"/>
    <mergeCell ref="B30:K30"/>
    <mergeCell ref="B31:K31"/>
    <mergeCell ref="B32:K32"/>
    <mergeCell ref="B33:K33"/>
    <mergeCell ref="B34:K34"/>
    <mergeCell ref="B35:K35"/>
    <mergeCell ref="B36:K36"/>
    <mergeCell ref="B37:K37"/>
    <mergeCell ref="B38:K38"/>
    <mergeCell ref="B40:K40"/>
    <mergeCell ref="B41:K41"/>
    <mergeCell ref="B48:K48"/>
    <mergeCell ref="B49:K49"/>
    <mergeCell ref="B50:K50"/>
    <mergeCell ref="B51:K51"/>
    <mergeCell ref="B42:K42"/>
    <mergeCell ref="B43:K43"/>
    <mergeCell ref="B44:K44"/>
    <mergeCell ref="B45:K45"/>
    <mergeCell ref="B46:K46"/>
    <mergeCell ref="B47:K47"/>
  </mergeCells>
  <printOptions/>
  <pageMargins left="0.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tabColor theme="9" tint="0.5999900102615356"/>
  </sheetPr>
  <dimension ref="B2:I53"/>
  <sheetViews>
    <sheetView view="pageBreakPreview" zoomScale="90" zoomScaleSheetLayoutView="90" zoomScalePageLayoutView="0" workbookViewId="0" topLeftCell="A1">
      <selection activeCell="G39" sqref="G39:H39"/>
    </sheetView>
  </sheetViews>
  <sheetFormatPr defaultColWidth="9.140625" defaultRowHeight="12.75"/>
  <cols>
    <col min="1" max="1" width="3.140625" style="38" customWidth="1"/>
    <col min="2" max="2" width="4.8515625" style="38" customWidth="1"/>
    <col min="3" max="3" width="24.28125" style="38" customWidth="1"/>
    <col min="4" max="4" width="20.8515625" style="38" customWidth="1"/>
    <col min="5" max="5" width="11.8515625" style="38" customWidth="1"/>
    <col min="6" max="6" width="8.140625" style="38" customWidth="1"/>
    <col min="7" max="7" width="16.8515625" style="38" customWidth="1"/>
    <col min="8" max="8" width="6.421875" style="38" customWidth="1"/>
    <col min="9" max="9" width="9.140625" style="38" customWidth="1"/>
    <col min="10" max="16384" width="9.140625" style="38" customWidth="1"/>
  </cols>
  <sheetData>
    <row r="1" ht="9.75" customHeight="1"/>
    <row r="2" spans="2:8" ht="13.5" thickBot="1">
      <c r="B2" s="352" t="s">
        <v>1572</v>
      </c>
      <c r="C2" s="353"/>
      <c r="D2" s="353"/>
      <c r="E2" s="353"/>
      <c r="F2" s="353"/>
      <c r="G2" s="353"/>
      <c r="H2" s="353"/>
    </row>
    <row r="3" spans="2:8" ht="12.75">
      <c r="B3" s="88"/>
      <c r="C3" s="89"/>
      <c r="D3" s="89"/>
      <c r="E3" s="89"/>
      <c r="F3" s="89"/>
      <c r="G3" s="89"/>
      <c r="H3" s="89"/>
    </row>
    <row r="4" spans="2:8" ht="13.5" customHeight="1">
      <c r="B4" s="90" t="s">
        <v>1573</v>
      </c>
      <c r="C4" s="344" t="s">
        <v>1574</v>
      </c>
      <c r="D4" s="344"/>
      <c r="E4" s="354" t="s">
        <v>131</v>
      </c>
      <c r="F4" s="354"/>
      <c r="G4" s="91" t="s">
        <v>1575</v>
      </c>
      <c r="H4" s="92"/>
    </row>
    <row r="5" spans="2:8" ht="13.5" customHeight="1">
      <c r="B5" s="90">
        <v>1</v>
      </c>
      <c r="C5" s="344" t="s">
        <v>1576</v>
      </c>
      <c r="D5" s="344"/>
      <c r="E5" s="351">
        <f>'GB'!E16</f>
        <v>12123.07</v>
      </c>
      <c r="F5" s="351"/>
      <c r="G5" s="94">
        <f>'GB'!I16</f>
        <v>2345661.07</v>
      </c>
      <c r="H5" s="95"/>
    </row>
    <row r="6" spans="2:8" ht="13.5" customHeight="1">
      <c r="B6" s="90">
        <v>2</v>
      </c>
      <c r="C6" s="344" t="s">
        <v>1577</v>
      </c>
      <c r="D6" s="344"/>
      <c r="E6" s="349">
        <f>'GB'!E47</f>
        <v>3051897524.1699996</v>
      </c>
      <c r="F6" s="350"/>
      <c r="G6" s="94">
        <f>'GB'!I47</f>
        <v>95263665.34</v>
      </c>
      <c r="H6" s="95"/>
    </row>
    <row r="7" spans="2:8" ht="13.5" customHeight="1">
      <c r="B7" s="90">
        <v>3</v>
      </c>
      <c r="C7" s="344" t="s">
        <v>1578</v>
      </c>
      <c r="D7" s="344"/>
      <c r="E7" s="349">
        <f>'GB'!E53</f>
        <v>0</v>
      </c>
      <c r="F7" s="350"/>
      <c r="G7" s="94">
        <f>'GB'!I53</f>
        <v>289069.37</v>
      </c>
      <c r="H7" s="95"/>
    </row>
    <row r="8" spans="2:8" ht="13.5" customHeight="1">
      <c r="B8" s="90">
        <v>4</v>
      </c>
      <c r="C8" s="344" t="s">
        <v>264</v>
      </c>
      <c r="D8" s="344"/>
      <c r="E8" s="351">
        <f>SUM(E5:F7)</f>
        <v>3051909647.24</v>
      </c>
      <c r="F8" s="351"/>
      <c r="G8" s="94">
        <f>SUM(G5:G7)</f>
        <v>97898395.78</v>
      </c>
      <c r="H8" s="96"/>
    </row>
    <row r="9" ht="12.75">
      <c r="B9" s="84"/>
    </row>
    <row r="10" ht="12.75">
      <c r="B10" s="83" t="s">
        <v>1579</v>
      </c>
    </row>
    <row r="11" spans="2:8" ht="12.75">
      <c r="B11" s="343" t="s">
        <v>1580</v>
      </c>
      <c r="C11" s="343"/>
      <c r="D11" s="343"/>
      <c r="E11" s="343"/>
      <c r="F11" s="343"/>
      <c r="G11" s="343"/>
      <c r="H11" s="343"/>
    </row>
    <row r="12" spans="2:8" ht="12.75">
      <c r="B12" s="343" t="s">
        <v>1580</v>
      </c>
      <c r="C12" s="343"/>
      <c r="D12" s="343"/>
      <c r="E12" s="343"/>
      <c r="F12" s="343"/>
      <c r="G12" s="343"/>
      <c r="H12" s="343"/>
    </row>
    <row r="13" spans="2:8" ht="12.75">
      <c r="B13" s="343" t="s">
        <v>1580</v>
      </c>
      <c r="C13" s="343"/>
      <c r="D13" s="343"/>
      <c r="E13" s="343"/>
      <c r="F13" s="343"/>
      <c r="G13" s="343"/>
      <c r="H13" s="343"/>
    </row>
    <row r="14" ht="12.75">
      <c r="B14" s="84"/>
    </row>
    <row r="15" spans="2:8" ht="12.75">
      <c r="B15" s="340" t="s">
        <v>1581</v>
      </c>
      <c r="C15" s="341"/>
      <c r="D15" s="341"/>
      <c r="E15" s="341"/>
      <c r="F15" s="341"/>
      <c r="G15" s="341"/>
      <c r="H15" s="341"/>
    </row>
    <row r="16" ht="12.75">
      <c r="B16" s="86"/>
    </row>
    <row r="17" spans="2:4" ht="12.75">
      <c r="B17" s="347" t="s">
        <v>1582</v>
      </c>
      <c r="C17" s="347"/>
      <c r="D17" s="347"/>
    </row>
    <row r="18" ht="12.75">
      <c r="B18" s="84"/>
    </row>
    <row r="19" spans="2:9" ht="30" customHeight="1">
      <c r="B19" s="90" t="s">
        <v>1573</v>
      </c>
      <c r="C19" s="90" t="s">
        <v>192</v>
      </c>
      <c r="D19" s="90" t="s">
        <v>1583</v>
      </c>
      <c r="E19" s="348" t="s">
        <v>1584</v>
      </c>
      <c r="F19" s="348"/>
      <c r="G19" s="348" t="s">
        <v>1585</v>
      </c>
      <c r="H19" s="348"/>
      <c r="I19" s="95"/>
    </row>
    <row r="20" spans="2:9" ht="13.5" customHeight="1">
      <c r="B20" s="90">
        <v>1</v>
      </c>
      <c r="C20" s="97" t="s">
        <v>131</v>
      </c>
      <c r="D20" s="98">
        <f>'GB'!E66</f>
        <v>3987503360.27</v>
      </c>
      <c r="E20" s="349">
        <v>0</v>
      </c>
      <c r="F20" s="350"/>
      <c r="G20" s="349">
        <f aca="true" t="shared" si="0" ref="G20:G25">+D20+E20</f>
        <v>3987503360.27</v>
      </c>
      <c r="H20" s="350"/>
      <c r="I20" s="99"/>
    </row>
    <row r="21" spans="2:9" ht="13.5" customHeight="1">
      <c r="B21" s="90">
        <v>2</v>
      </c>
      <c r="C21" s="97" t="s">
        <v>1586</v>
      </c>
      <c r="D21" s="98">
        <f>'GB'!G66</f>
        <v>74788029783.7</v>
      </c>
      <c r="E21" s="349">
        <v>0</v>
      </c>
      <c r="F21" s="350"/>
      <c r="G21" s="349">
        <f t="shared" si="0"/>
        <v>74788029783.7</v>
      </c>
      <c r="H21" s="350"/>
      <c r="I21" s="99"/>
    </row>
    <row r="22" spans="2:9" ht="13.5" customHeight="1">
      <c r="B22" s="90">
        <v>3</v>
      </c>
      <c r="C22" s="97" t="s">
        <v>1587</v>
      </c>
      <c r="D22" s="98">
        <f>SUM(D23:D24)</f>
        <v>75676435757.04</v>
      </c>
      <c r="E22" s="349">
        <f>SUM(E23:E24)</f>
        <v>0</v>
      </c>
      <c r="F22" s="350"/>
      <c r="G22" s="349">
        <f t="shared" si="0"/>
        <v>75676435757.04</v>
      </c>
      <c r="H22" s="350"/>
      <c r="I22" s="99"/>
    </row>
    <row r="23" spans="2:9" ht="13.5" customHeight="1">
      <c r="B23" s="348"/>
      <c r="C23" s="97" t="s">
        <v>1588</v>
      </c>
      <c r="D23" s="98">
        <f>'GB'!H66</f>
        <v>75676435757.04</v>
      </c>
      <c r="E23" s="349">
        <v>0</v>
      </c>
      <c r="F23" s="350"/>
      <c r="G23" s="349">
        <f t="shared" si="0"/>
        <v>75676435757.04</v>
      </c>
      <c r="H23" s="350"/>
      <c r="I23" s="99"/>
    </row>
    <row r="24" spans="2:9" ht="13.5" customHeight="1">
      <c r="B24" s="348"/>
      <c r="C24" s="100" t="s">
        <v>1589</v>
      </c>
      <c r="D24" s="94">
        <v>0</v>
      </c>
      <c r="E24" s="349">
        <v>0</v>
      </c>
      <c r="F24" s="350"/>
      <c r="G24" s="349">
        <f t="shared" si="0"/>
        <v>0</v>
      </c>
      <c r="H24" s="350"/>
      <c r="I24" s="99"/>
    </row>
    <row r="25" spans="2:9" ht="13.5" customHeight="1">
      <c r="B25" s="90">
        <v>4</v>
      </c>
      <c r="C25" s="97" t="s">
        <v>135</v>
      </c>
      <c r="D25" s="98">
        <f>+D20+D21-D22</f>
        <v>3099097386.930008</v>
      </c>
      <c r="E25" s="349">
        <f>+E20+E21-E22</f>
        <v>0</v>
      </c>
      <c r="F25" s="350"/>
      <c r="G25" s="349">
        <f t="shared" si="0"/>
        <v>3099097386.930008</v>
      </c>
      <c r="H25" s="350"/>
      <c r="I25" s="99"/>
    </row>
    <row r="26" spans="2:4" ht="12.75">
      <c r="B26" s="84"/>
      <c r="D26" s="101"/>
    </row>
    <row r="27" spans="2:8" ht="12.75">
      <c r="B27" s="347" t="s">
        <v>1590</v>
      </c>
      <c r="C27" s="347"/>
      <c r="D27" s="347"/>
      <c r="E27" s="347"/>
      <c r="F27" s="347"/>
      <c r="G27" s="347"/>
      <c r="H27" s="347"/>
    </row>
    <row r="28" ht="12.75">
      <c r="B28" s="84"/>
    </row>
    <row r="29" spans="2:8" ht="13.5" customHeight="1">
      <c r="B29" s="90" t="s">
        <v>1573</v>
      </c>
      <c r="C29" s="348" t="s">
        <v>1591</v>
      </c>
      <c r="D29" s="348"/>
      <c r="E29" s="348" t="s">
        <v>131</v>
      </c>
      <c r="F29" s="348"/>
      <c r="G29" s="348" t="s">
        <v>135</v>
      </c>
      <c r="H29" s="348"/>
    </row>
    <row r="30" spans="2:8" ht="13.5" customHeight="1">
      <c r="B30" s="90">
        <v>1</v>
      </c>
      <c r="C30" s="346" t="s">
        <v>1592</v>
      </c>
      <c r="D30" s="346"/>
      <c r="E30" s="345">
        <f>'GB'!E78</f>
        <v>0</v>
      </c>
      <c r="F30" s="345"/>
      <c r="G30" s="345">
        <f>'GB'!I78</f>
        <v>7758312.02</v>
      </c>
      <c r="H30" s="345"/>
    </row>
    <row r="31" spans="2:8" ht="13.5" customHeight="1">
      <c r="B31" s="90">
        <v>2</v>
      </c>
      <c r="C31" s="346" t="s">
        <v>1593</v>
      </c>
      <c r="D31" s="346"/>
      <c r="E31" s="345"/>
      <c r="F31" s="345"/>
      <c r="G31" s="345">
        <v>0</v>
      </c>
      <c r="H31" s="345"/>
    </row>
    <row r="32" spans="2:8" ht="13.5" customHeight="1">
      <c r="B32" s="90">
        <v>3</v>
      </c>
      <c r="C32" s="346" t="s">
        <v>1594</v>
      </c>
      <c r="D32" s="346"/>
      <c r="E32" s="345">
        <f>'GB'!E74</f>
        <v>971017</v>
      </c>
      <c r="F32" s="345"/>
      <c r="G32" s="345"/>
      <c r="H32" s="345"/>
    </row>
    <row r="33" spans="2:8" ht="13.5" customHeight="1">
      <c r="B33" s="90">
        <v>4</v>
      </c>
      <c r="C33" s="346"/>
      <c r="D33" s="346"/>
      <c r="E33" s="345"/>
      <c r="F33" s="345"/>
      <c r="G33" s="345"/>
      <c r="H33" s="345"/>
    </row>
    <row r="34" spans="2:8" ht="13.5" customHeight="1">
      <c r="B34" s="90">
        <v>5</v>
      </c>
      <c r="C34" s="346" t="s">
        <v>264</v>
      </c>
      <c r="D34" s="346"/>
      <c r="E34" s="345">
        <f>SUM(E30:F33)</f>
        <v>971017</v>
      </c>
      <c r="F34" s="345"/>
      <c r="G34" s="345">
        <f>SUM(G30:H33)</f>
        <v>7758312.02</v>
      </c>
      <c r="H34" s="345"/>
    </row>
    <row r="35" ht="12.75">
      <c r="B35" s="84"/>
    </row>
    <row r="36" spans="2:7" ht="12.75">
      <c r="B36" s="347" t="s">
        <v>1595</v>
      </c>
      <c r="C36" s="347"/>
      <c r="D36" s="347"/>
      <c r="E36" s="347"/>
      <c r="F36" s="347"/>
      <c r="G36" s="347"/>
    </row>
    <row r="37" ht="12.75">
      <c r="B37" s="84"/>
    </row>
    <row r="38" spans="2:8" ht="12.75">
      <c r="B38" s="90" t="s">
        <v>1573</v>
      </c>
      <c r="C38" s="348" t="s">
        <v>1591</v>
      </c>
      <c r="D38" s="348"/>
      <c r="E38" s="348" t="s">
        <v>131</v>
      </c>
      <c r="F38" s="348"/>
      <c r="G38" s="348" t="s">
        <v>135</v>
      </c>
      <c r="H38" s="348"/>
    </row>
    <row r="39" spans="2:8" ht="28.5" customHeight="1">
      <c r="B39" s="90">
        <v>1</v>
      </c>
      <c r="C39" s="344" t="s">
        <v>1596</v>
      </c>
      <c r="D39" s="344"/>
      <c r="E39" s="345">
        <f>'GB'!E68</f>
        <v>17010316305.84</v>
      </c>
      <c r="F39" s="345"/>
      <c r="G39" s="345">
        <f>'GB'!I68</f>
        <v>16957050806.7</v>
      </c>
      <c r="H39" s="345"/>
    </row>
    <row r="40" spans="2:8" ht="13.5" customHeight="1">
      <c r="B40" s="90">
        <v>2</v>
      </c>
      <c r="C40" s="344" t="s">
        <v>1597</v>
      </c>
      <c r="D40" s="344"/>
      <c r="E40" s="345">
        <f>SUM('GB'!E69:E71)</f>
        <v>341805183.85</v>
      </c>
      <c r="F40" s="345"/>
      <c r="G40" s="345">
        <f>SUM('GB'!I69:I71)</f>
        <v>210769774.74</v>
      </c>
      <c r="H40" s="345"/>
    </row>
    <row r="41" spans="2:8" ht="13.5" customHeight="1">
      <c r="B41" s="90">
        <v>3</v>
      </c>
      <c r="C41" s="344" t="s">
        <v>1598</v>
      </c>
      <c r="D41" s="344"/>
      <c r="E41" s="345">
        <v>0</v>
      </c>
      <c r="F41" s="345"/>
      <c r="G41" s="345">
        <v>0</v>
      </c>
      <c r="H41" s="345"/>
    </row>
    <row r="42" spans="2:8" ht="13.5" customHeight="1">
      <c r="B42" s="90">
        <v>4</v>
      </c>
      <c r="C42" s="344" t="s">
        <v>1599</v>
      </c>
      <c r="D42" s="344"/>
      <c r="E42" s="345">
        <v>0</v>
      </c>
      <c r="F42" s="345"/>
      <c r="G42" s="345">
        <v>0</v>
      </c>
      <c r="H42" s="345"/>
    </row>
    <row r="43" spans="2:8" ht="13.5" customHeight="1">
      <c r="B43" s="90">
        <v>5</v>
      </c>
      <c r="C43" s="344" t="s">
        <v>1600</v>
      </c>
      <c r="D43" s="344"/>
      <c r="E43" s="345">
        <v>0</v>
      </c>
      <c r="F43" s="345"/>
      <c r="G43" s="345">
        <v>0</v>
      </c>
      <c r="H43" s="345"/>
    </row>
    <row r="44" spans="2:8" ht="13.5" customHeight="1">
      <c r="B44" s="90">
        <v>6</v>
      </c>
      <c r="C44" s="344" t="s">
        <v>1601</v>
      </c>
      <c r="D44" s="344"/>
      <c r="E44" s="345">
        <v>0</v>
      </c>
      <c r="F44" s="345"/>
      <c r="G44" s="345">
        <v>0</v>
      </c>
      <c r="H44" s="345"/>
    </row>
    <row r="45" spans="2:8" ht="13.5" customHeight="1">
      <c r="B45" s="90">
        <v>7</v>
      </c>
      <c r="C45" s="344"/>
      <c r="D45" s="344"/>
      <c r="E45" s="345"/>
      <c r="F45" s="345"/>
      <c r="G45" s="345"/>
      <c r="H45" s="345"/>
    </row>
    <row r="46" spans="2:8" ht="13.5" customHeight="1">
      <c r="B46" s="90">
        <v>8</v>
      </c>
      <c r="C46" s="344" t="s">
        <v>264</v>
      </c>
      <c r="D46" s="344"/>
      <c r="E46" s="345">
        <f>SUM(E39:F45)</f>
        <v>17352121489.69</v>
      </c>
      <c r="F46" s="345"/>
      <c r="G46" s="345">
        <f>SUM(G39:H45)</f>
        <v>17167820581.44</v>
      </c>
      <c r="H46" s="345"/>
    </row>
    <row r="47" ht="12.75">
      <c r="B47" s="83"/>
    </row>
    <row r="48" spans="2:8" ht="38.25" customHeight="1">
      <c r="B48" s="343" t="s">
        <v>1602</v>
      </c>
      <c r="C48" s="343"/>
      <c r="D48" s="343"/>
      <c r="E48" s="343"/>
      <c r="F48" s="343"/>
      <c r="G48" s="343"/>
      <c r="H48" s="343"/>
    </row>
    <row r="49" spans="2:8" ht="12.75">
      <c r="B49" s="339" t="s">
        <v>1603</v>
      </c>
      <c r="C49" s="339"/>
      <c r="D49" s="339"/>
      <c r="E49" s="339"/>
      <c r="F49" s="339"/>
      <c r="G49" s="339"/>
      <c r="H49" s="339"/>
    </row>
    <row r="50" spans="2:8" ht="12.75">
      <c r="B50" s="339" t="s">
        <v>1603</v>
      </c>
      <c r="C50" s="339"/>
      <c r="D50" s="339"/>
      <c r="E50" s="339"/>
      <c r="F50" s="339"/>
      <c r="G50" s="339"/>
      <c r="H50" s="339"/>
    </row>
    <row r="51" ht="12.75">
      <c r="B51" s="84"/>
    </row>
    <row r="53" ht="14.25">
      <c r="B53" s="102">
        <v>10</v>
      </c>
    </row>
  </sheetData>
  <sheetProtection/>
  <mergeCells count="81">
    <mergeCell ref="B2:H2"/>
    <mergeCell ref="C4:D4"/>
    <mergeCell ref="E4:F4"/>
    <mergeCell ref="C5:D5"/>
    <mergeCell ref="E5:F5"/>
    <mergeCell ref="C6:D6"/>
    <mergeCell ref="E6:F6"/>
    <mergeCell ref="C7:D7"/>
    <mergeCell ref="E7:F7"/>
    <mergeCell ref="C8:D8"/>
    <mergeCell ref="E8:F8"/>
    <mergeCell ref="B11:H11"/>
    <mergeCell ref="B12:H12"/>
    <mergeCell ref="B13:H13"/>
    <mergeCell ref="B15:H15"/>
    <mergeCell ref="B17:D17"/>
    <mergeCell ref="E19:F19"/>
    <mergeCell ref="G19:H19"/>
    <mergeCell ref="E20:F20"/>
    <mergeCell ref="G20:H20"/>
    <mergeCell ref="E21:F21"/>
    <mergeCell ref="G21:H21"/>
    <mergeCell ref="E22:F22"/>
    <mergeCell ref="G22:H22"/>
    <mergeCell ref="B23:B24"/>
    <mergeCell ref="E23:F23"/>
    <mergeCell ref="G23:H23"/>
    <mergeCell ref="E24:F24"/>
    <mergeCell ref="G24:H24"/>
    <mergeCell ref="E25:F25"/>
    <mergeCell ref="G25:H25"/>
    <mergeCell ref="B27:H27"/>
    <mergeCell ref="C29:D29"/>
    <mergeCell ref="E29:F29"/>
    <mergeCell ref="G29:H29"/>
    <mergeCell ref="C30:D30"/>
    <mergeCell ref="E30:F30"/>
    <mergeCell ref="G30:H30"/>
    <mergeCell ref="C31:D31"/>
    <mergeCell ref="E31:F31"/>
    <mergeCell ref="G31:H31"/>
    <mergeCell ref="C32:D32"/>
    <mergeCell ref="E32:F32"/>
    <mergeCell ref="G32:H32"/>
    <mergeCell ref="C33:D33"/>
    <mergeCell ref="E33:F33"/>
    <mergeCell ref="G33:H33"/>
    <mergeCell ref="C34:D34"/>
    <mergeCell ref="E34:F34"/>
    <mergeCell ref="G34:H34"/>
    <mergeCell ref="B36:G36"/>
    <mergeCell ref="C38:D38"/>
    <mergeCell ref="E38:F38"/>
    <mergeCell ref="G38:H38"/>
    <mergeCell ref="C39:D39"/>
    <mergeCell ref="E39:F39"/>
    <mergeCell ref="G39:H39"/>
    <mergeCell ref="C40:D40"/>
    <mergeCell ref="E40:F40"/>
    <mergeCell ref="G40:H40"/>
    <mergeCell ref="C41:D41"/>
    <mergeCell ref="E41:F41"/>
    <mergeCell ref="G41:H41"/>
    <mergeCell ref="C42:D42"/>
    <mergeCell ref="E42:F42"/>
    <mergeCell ref="G42:H42"/>
    <mergeCell ref="C43:D43"/>
    <mergeCell ref="E43:F43"/>
    <mergeCell ref="G43:H43"/>
    <mergeCell ref="C44:D44"/>
    <mergeCell ref="E44:F44"/>
    <mergeCell ref="G44:H44"/>
    <mergeCell ref="B48:H48"/>
    <mergeCell ref="B49:H49"/>
    <mergeCell ref="B50:H50"/>
    <mergeCell ref="C45:D45"/>
    <mergeCell ref="E45:F45"/>
    <mergeCell ref="G45:H45"/>
    <mergeCell ref="C46:D46"/>
    <mergeCell ref="E46:F46"/>
    <mergeCell ref="G46:H46"/>
  </mergeCells>
  <printOptions/>
  <pageMargins left="0.7" right="0.7" top="0.75" bottom="0.75" header="0.3" footer="0.3"/>
  <pageSetup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theme="9" tint="0.5999900102615356"/>
  </sheetPr>
  <dimension ref="B2:L54"/>
  <sheetViews>
    <sheetView zoomScalePageLayoutView="0" workbookViewId="0" topLeftCell="A22">
      <selection activeCell="I44" sqref="I44:J44"/>
    </sheetView>
  </sheetViews>
  <sheetFormatPr defaultColWidth="9.140625" defaultRowHeight="12.75"/>
  <cols>
    <col min="1" max="1" width="2.28125" style="103" customWidth="1"/>
    <col min="2" max="2" width="3.57421875" style="103" customWidth="1"/>
    <col min="3" max="3" width="17.7109375" style="103" customWidth="1"/>
    <col min="4" max="4" width="11.00390625" style="103" customWidth="1"/>
    <col min="5" max="5" width="12.57421875" style="103" customWidth="1"/>
    <col min="6" max="6" width="11.8515625" style="103" customWidth="1"/>
    <col min="7" max="7" width="13.421875" style="103" customWidth="1"/>
    <col min="8" max="8" width="12.140625" style="103" customWidth="1"/>
    <col min="9" max="9" width="11.7109375" style="103" customWidth="1"/>
    <col min="10" max="10" width="13.00390625" style="103" customWidth="1"/>
    <col min="11" max="11" width="18.7109375" style="103" customWidth="1"/>
    <col min="12" max="12" width="14.57421875" style="103" bestFit="1" customWidth="1"/>
    <col min="13" max="16384" width="9.140625" style="103" customWidth="1"/>
  </cols>
  <sheetData>
    <row r="2" spans="2:10" ht="12.75">
      <c r="B2" s="355" t="s">
        <v>1604</v>
      </c>
      <c r="C2" s="356"/>
      <c r="D2" s="356"/>
      <c r="E2" s="356"/>
      <c r="F2" s="356"/>
      <c r="G2" s="356"/>
      <c r="H2" s="356"/>
      <c r="I2" s="356"/>
      <c r="J2" s="356"/>
    </row>
    <row r="3" ht="12.75">
      <c r="B3" s="104"/>
    </row>
    <row r="4" spans="2:10" ht="26.25" customHeight="1">
      <c r="B4" s="105" t="s">
        <v>1573</v>
      </c>
      <c r="C4" s="357" t="s">
        <v>1591</v>
      </c>
      <c r="D4" s="357"/>
      <c r="E4" s="357"/>
      <c r="F4" s="357" t="s">
        <v>131</v>
      </c>
      <c r="G4" s="357"/>
      <c r="H4" s="357" t="s">
        <v>135</v>
      </c>
      <c r="I4" s="357"/>
      <c r="J4" s="357"/>
    </row>
    <row r="5" spans="2:10" ht="12.75">
      <c r="B5" s="105">
        <v>1</v>
      </c>
      <c r="C5" s="357"/>
      <c r="D5" s="357"/>
      <c r="E5" s="357"/>
      <c r="F5" s="358"/>
      <c r="G5" s="358"/>
      <c r="H5" s="358"/>
      <c r="I5" s="358"/>
      <c r="J5" s="358"/>
    </row>
    <row r="6" spans="2:10" ht="12.75">
      <c r="B6" s="105">
        <v>2</v>
      </c>
      <c r="C6" s="357"/>
      <c r="D6" s="357"/>
      <c r="E6" s="357"/>
      <c r="F6" s="358"/>
      <c r="G6" s="358"/>
      <c r="H6" s="358"/>
      <c r="I6" s="358"/>
      <c r="J6" s="358"/>
    </row>
    <row r="7" spans="2:10" ht="12.75">
      <c r="B7" s="105">
        <v>3</v>
      </c>
      <c r="C7" s="357" t="s">
        <v>264</v>
      </c>
      <c r="D7" s="357"/>
      <c r="E7" s="357"/>
      <c r="F7" s="358"/>
      <c r="G7" s="358"/>
      <c r="H7" s="358"/>
      <c r="I7" s="358"/>
      <c r="J7" s="358"/>
    </row>
    <row r="8" ht="12.75">
      <c r="B8" s="106" t="s">
        <v>1605</v>
      </c>
    </row>
    <row r="9" ht="7.5" customHeight="1">
      <c r="B9" s="107"/>
    </row>
    <row r="10" spans="2:10" ht="12.75">
      <c r="B10" s="355" t="s">
        <v>1606</v>
      </c>
      <c r="C10" s="356"/>
      <c r="D10" s="356"/>
      <c r="E10" s="356"/>
      <c r="F10" s="356"/>
      <c r="G10" s="356"/>
      <c r="H10" s="356"/>
      <c r="I10" s="356"/>
      <c r="J10" s="356"/>
    </row>
    <row r="11" ht="12.75">
      <c r="B11" s="107"/>
    </row>
    <row r="12" spans="2:10" ht="5.25" customHeight="1">
      <c r="B12" s="357" t="s">
        <v>1573</v>
      </c>
      <c r="C12" s="357" t="s">
        <v>192</v>
      </c>
      <c r="D12" s="357" t="s">
        <v>1607</v>
      </c>
      <c r="E12" s="357"/>
      <c r="F12" s="357"/>
      <c r="G12" s="357"/>
      <c r="H12" s="357"/>
      <c r="I12" s="357"/>
      <c r="J12" s="357" t="s">
        <v>264</v>
      </c>
    </row>
    <row r="13" spans="2:10" ht="12.75">
      <c r="B13" s="357"/>
      <c r="C13" s="357"/>
      <c r="D13" s="357"/>
      <c r="E13" s="357"/>
      <c r="F13" s="357"/>
      <c r="G13" s="357"/>
      <c r="H13" s="357"/>
      <c r="I13" s="357"/>
      <c r="J13" s="357"/>
    </row>
    <row r="14" spans="2:10" ht="39" customHeight="1">
      <c r="B14" s="357"/>
      <c r="C14" s="357"/>
      <c r="D14" s="105" t="s">
        <v>1163</v>
      </c>
      <c r="E14" s="105" t="s">
        <v>1608</v>
      </c>
      <c r="F14" s="105" t="s">
        <v>1609</v>
      </c>
      <c r="G14" s="105" t="s">
        <v>1610</v>
      </c>
      <c r="H14" s="105" t="s">
        <v>1611</v>
      </c>
      <c r="I14" s="105" t="s">
        <v>1612</v>
      </c>
      <c r="J14" s="357"/>
    </row>
    <row r="15" spans="2:11" ht="26.25">
      <c r="B15" s="105">
        <v>1</v>
      </c>
      <c r="C15" s="108" t="s">
        <v>1613</v>
      </c>
      <c r="D15" s="109">
        <f>'GB'!E86</f>
        <v>493384094.06</v>
      </c>
      <c r="E15" s="110">
        <f>+'[2]GB'!E369</f>
        <v>0</v>
      </c>
      <c r="F15" s="110">
        <v>0</v>
      </c>
      <c r="G15" s="110">
        <f>'GB'!E405</f>
        <v>1373758605.48</v>
      </c>
      <c r="H15" s="110">
        <f>'GB'!E416+'GB'!E421+'GB'!E426+'GB'!E432</f>
        <v>234318384.95</v>
      </c>
      <c r="I15" s="110">
        <f>'GB'!E399+'GB'!E408+'GB'!E411</f>
        <v>861311710.09</v>
      </c>
      <c r="J15" s="110">
        <f>SUM(D15:I15)</f>
        <v>2962772794.58</v>
      </c>
      <c r="K15" s="111"/>
    </row>
    <row r="16" spans="2:10" ht="12.75">
      <c r="B16" s="105">
        <v>2</v>
      </c>
      <c r="C16" s="108" t="s">
        <v>1614</v>
      </c>
      <c r="D16" s="110">
        <f>'GB'!G86</f>
        <v>704873541.44</v>
      </c>
      <c r="E16" s="110">
        <f>'GB'!G390</f>
        <v>57214933863.84</v>
      </c>
      <c r="F16" s="110">
        <f>'GB'!G393</f>
        <v>1715866.13</v>
      </c>
      <c r="G16" s="110">
        <f>'GB'!G405</f>
        <v>5876006812.13</v>
      </c>
      <c r="H16" s="110">
        <f>'GB'!G416+'GB'!G421+'GB'!G426+'GB'!G432</f>
        <v>1126900977.84</v>
      </c>
      <c r="I16" s="110">
        <f>'GB'!G399+'GB'!G408+'GB'!G411</f>
        <v>14404939831.48</v>
      </c>
      <c r="J16" s="110">
        <f aca="true" t="shared" si="0" ref="J16:J23">SUM(D16:I16)</f>
        <v>79329370892.85999</v>
      </c>
    </row>
    <row r="17" spans="2:10" ht="12.75">
      <c r="B17" s="105">
        <v>3</v>
      </c>
      <c r="C17" s="108" t="s">
        <v>1615</v>
      </c>
      <c r="D17" s="110">
        <f>'GB'!H86</f>
        <v>808316503.7</v>
      </c>
      <c r="E17" s="110">
        <f>'GB'!H390</f>
        <v>57214933863.84</v>
      </c>
      <c r="F17" s="110">
        <f>'GB'!H393</f>
        <v>1715866.13</v>
      </c>
      <c r="G17" s="110">
        <f>'GB'!H405</f>
        <v>4761357937.68</v>
      </c>
      <c r="H17" s="110">
        <f>'GB'!H416+'GB'!H421+'GB'!H426+'GB'!H432</f>
        <v>604305535.91</v>
      </c>
      <c r="I17" s="110">
        <f>'GB'!H399+'GB'!H408+'GB'!H411</f>
        <v>14238850076.64</v>
      </c>
      <c r="J17" s="110">
        <f t="shared" si="0"/>
        <v>77629479783.9</v>
      </c>
    </row>
    <row r="18" spans="2:10" ht="26.25">
      <c r="B18" s="105">
        <v>4</v>
      </c>
      <c r="C18" s="108" t="s">
        <v>1616</v>
      </c>
      <c r="D18" s="110">
        <f aca="true" t="shared" si="1" ref="D18:I18">+D15+D16-D17</f>
        <v>389941131.79999995</v>
      </c>
      <c r="E18" s="110">
        <f t="shared" si="1"/>
        <v>0</v>
      </c>
      <c r="F18" s="110"/>
      <c r="G18" s="110">
        <f t="shared" si="1"/>
        <v>2488407479.9300003</v>
      </c>
      <c r="H18" s="110">
        <f t="shared" si="1"/>
        <v>756913826.88</v>
      </c>
      <c r="I18" s="110">
        <f t="shared" si="1"/>
        <v>1027401464.9300003</v>
      </c>
      <c r="J18" s="110">
        <f>SUM(D18:I18)</f>
        <v>4662663903.540001</v>
      </c>
    </row>
    <row r="19" spans="2:10" ht="26.25">
      <c r="B19" s="105">
        <v>5</v>
      </c>
      <c r="C19" s="108" t="s">
        <v>1617</v>
      </c>
      <c r="D19" s="110">
        <v>0</v>
      </c>
      <c r="E19" s="110">
        <v>0</v>
      </c>
      <c r="F19" s="110">
        <v>0</v>
      </c>
      <c r="G19" s="110">
        <v>0</v>
      </c>
      <c r="H19" s="110">
        <v>0</v>
      </c>
      <c r="I19" s="110">
        <v>0</v>
      </c>
      <c r="J19" s="110">
        <f t="shared" si="0"/>
        <v>0</v>
      </c>
    </row>
    <row r="20" spans="2:10" ht="26.25">
      <c r="B20" s="105">
        <v>6</v>
      </c>
      <c r="C20" s="108" t="s">
        <v>1618</v>
      </c>
      <c r="D20" s="110">
        <v>0</v>
      </c>
      <c r="E20" s="110">
        <v>0</v>
      </c>
      <c r="F20" s="110">
        <v>0</v>
      </c>
      <c r="G20" s="110">
        <v>0</v>
      </c>
      <c r="H20" s="110">
        <v>0</v>
      </c>
      <c r="I20" s="110">
        <v>0</v>
      </c>
      <c r="J20" s="110">
        <f t="shared" si="0"/>
        <v>0</v>
      </c>
    </row>
    <row r="21" spans="2:10" ht="12.75">
      <c r="B21" s="105">
        <v>7</v>
      </c>
      <c r="C21" s="108" t="s">
        <v>1619</v>
      </c>
      <c r="D21" s="110">
        <v>0</v>
      </c>
      <c r="E21" s="110">
        <v>0</v>
      </c>
      <c r="F21" s="110">
        <v>0</v>
      </c>
      <c r="G21" s="110">
        <v>0</v>
      </c>
      <c r="H21" s="110">
        <v>0</v>
      </c>
      <c r="I21" s="110">
        <v>0</v>
      </c>
      <c r="J21" s="110">
        <f t="shared" si="0"/>
        <v>0</v>
      </c>
    </row>
    <row r="22" spans="2:12" ht="12.75">
      <c r="B22" s="105">
        <v>7.1</v>
      </c>
      <c r="C22" s="108" t="s">
        <v>1620</v>
      </c>
      <c r="D22" s="110">
        <f aca="true" t="shared" si="2" ref="D22:I22">+D15</f>
        <v>493384094.06</v>
      </c>
      <c r="E22" s="110">
        <f t="shared" si="2"/>
        <v>0</v>
      </c>
      <c r="F22" s="110">
        <f t="shared" si="2"/>
        <v>0</v>
      </c>
      <c r="G22" s="110">
        <f t="shared" si="2"/>
        <v>1373758605.48</v>
      </c>
      <c r="H22" s="110">
        <f t="shared" si="2"/>
        <v>234318384.95</v>
      </c>
      <c r="I22" s="110">
        <f t="shared" si="2"/>
        <v>861311710.09</v>
      </c>
      <c r="J22" s="110">
        <f t="shared" si="0"/>
        <v>2962772794.58</v>
      </c>
      <c r="K22" s="206"/>
      <c r="L22" s="111"/>
    </row>
    <row r="23" spans="2:12" ht="12.75">
      <c r="B23" s="105">
        <v>7.2</v>
      </c>
      <c r="C23" s="108" t="s">
        <v>1621</v>
      </c>
      <c r="D23" s="110">
        <f aca="true" t="shared" si="3" ref="D23:I23">+D18</f>
        <v>389941131.79999995</v>
      </c>
      <c r="E23" s="110">
        <f t="shared" si="3"/>
        <v>0</v>
      </c>
      <c r="F23" s="110">
        <f t="shared" si="3"/>
        <v>0</v>
      </c>
      <c r="G23" s="110">
        <f t="shared" si="3"/>
        <v>2488407479.9300003</v>
      </c>
      <c r="H23" s="110">
        <f t="shared" si="3"/>
        <v>756913826.88</v>
      </c>
      <c r="I23" s="110">
        <f t="shared" si="3"/>
        <v>1027401464.9300003</v>
      </c>
      <c r="J23" s="110">
        <f t="shared" si="0"/>
        <v>4662663903.540001</v>
      </c>
      <c r="K23" s="111"/>
      <c r="L23" s="111"/>
    </row>
    <row r="25" spans="2:10" ht="21.75" customHeight="1">
      <c r="B25" s="359" t="s">
        <v>1622</v>
      </c>
      <c r="C25" s="359"/>
      <c r="D25" s="359"/>
      <c r="E25" s="359"/>
      <c r="F25" s="359"/>
      <c r="G25" s="359"/>
      <c r="H25" s="359"/>
      <c r="I25" s="359"/>
      <c r="J25" s="359"/>
    </row>
    <row r="26" ht="12.75">
      <c r="B26" s="107"/>
    </row>
    <row r="27" spans="2:10" ht="26.25" customHeight="1">
      <c r="B27" s="360" t="s">
        <v>1623</v>
      </c>
      <c r="C27" s="360"/>
      <c r="D27" s="360"/>
      <c r="E27" s="360"/>
      <c r="F27" s="360"/>
      <c r="G27" s="360"/>
      <c r="H27" s="360"/>
      <c r="I27" s="360"/>
      <c r="J27" s="360"/>
    </row>
    <row r="28" spans="2:10" ht="12.75">
      <c r="B28" s="361" t="s">
        <v>1624</v>
      </c>
      <c r="C28" s="361"/>
      <c r="D28" s="361"/>
      <c r="E28" s="361"/>
      <c r="F28" s="361"/>
      <c r="G28" s="361"/>
      <c r="H28" s="361"/>
      <c r="I28" s="361"/>
      <c r="J28" s="361"/>
    </row>
    <row r="29" spans="2:10" ht="12.75">
      <c r="B29" s="361" t="s">
        <v>1624</v>
      </c>
      <c r="C29" s="361"/>
      <c r="D29" s="361"/>
      <c r="E29" s="361"/>
      <c r="F29" s="361"/>
      <c r="G29" s="361"/>
      <c r="H29" s="361"/>
      <c r="I29" s="361"/>
      <c r="J29" s="361"/>
    </row>
    <row r="30" spans="2:10" ht="12.75">
      <c r="B30" s="361" t="s">
        <v>1624</v>
      </c>
      <c r="C30" s="361"/>
      <c r="D30" s="361"/>
      <c r="E30" s="361"/>
      <c r="F30" s="361"/>
      <c r="G30" s="361"/>
      <c r="H30" s="361"/>
      <c r="I30" s="361"/>
      <c r="J30" s="361"/>
    </row>
    <row r="31" ht="9" customHeight="1">
      <c r="B31" s="107"/>
    </row>
    <row r="32" spans="2:10" ht="24.75" customHeight="1">
      <c r="B32" s="355" t="s">
        <v>1625</v>
      </c>
      <c r="C32" s="356"/>
      <c r="D32" s="356"/>
      <c r="E32" s="356"/>
      <c r="F32" s="356"/>
      <c r="G32" s="356"/>
      <c r="H32" s="356"/>
      <c r="I32" s="356"/>
      <c r="J32" s="356"/>
    </row>
    <row r="33" ht="8.25" customHeight="1">
      <c r="B33" s="107"/>
    </row>
    <row r="34" spans="2:10" ht="41.25" customHeight="1">
      <c r="B34" s="360" t="s">
        <v>1626</v>
      </c>
      <c r="C34" s="360"/>
      <c r="D34" s="360"/>
      <c r="E34" s="360"/>
      <c r="F34" s="360"/>
      <c r="G34" s="360"/>
      <c r="H34" s="360"/>
      <c r="I34" s="360"/>
      <c r="J34" s="360"/>
    </row>
    <row r="35" spans="2:10" ht="12.75">
      <c r="B35" s="361" t="s">
        <v>1627</v>
      </c>
      <c r="C35" s="361"/>
      <c r="D35" s="361"/>
      <c r="E35" s="361"/>
      <c r="F35" s="361"/>
      <c r="G35" s="361"/>
      <c r="H35" s="361"/>
      <c r="I35" s="361"/>
      <c r="J35" s="361"/>
    </row>
    <row r="36" spans="2:10" ht="12.75">
      <c r="B36" s="361" t="s">
        <v>1627</v>
      </c>
      <c r="C36" s="361"/>
      <c r="D36" s="361"/>
      <c r="E36" s="361"/>
      <c r="F36" s="361"/>
      <c r="G36" s="361"/>
      <c r="H36" s="361"/>
      <c r="I36" s="361"/>
      <c r="J36" s="361"/>
    </row>
    <row r="37" spans="2:10" ht="12.75">
      <c r="B37" s="361" t="s">
        <v>1627</v>
      </c>
      <c r="C37" s="361"/>
      <c r="D37" s="361"/>
      <c r="E37" s="361"/>
      <c r="F37" s="361"/>
      <c r="G37" s="361"/>
      <c r="H37" s="361"/>
      <c r="I37" s="361"/>
      <c r="J37" s="361"/>
    </row>
    <row r="38" spans="2:10" ht="12.75">
      <c r="B38" s="361" t="s">
        <v>1627</v>
      </c>
      <c r="C38" s="361"/>
      <c r="D38" s="361"/>
      <c r="E38" s="361"/>
      <c r="F38" s="361"/>
      <c r="G38" s="361"/>
      <c r="H38" s="361"/>
      <c r="I38" s="361"/>
      <c r="J38" s="361"/>
    </row>
    <row r="39" ht="8.25" customHeight="1">
      <c r="B39" s="106"/>
    </row>
    <row r="40" spans="2:10" ht="12.75">
      <c r="B40" s="355" t="s">
        <v>1628</v>
      </c>
      <c r="C40" s="356"/>
      <c r="D40" s="356"/>
      <c r="E40" s="356"/>
      <c r="F40" s="356"/>
      <c r="G40" s="356"/>
      <c r="H40" s="356"/>
      <c r="I40" s="356"/>
      <c r="J40" s="356"/>
    </row>
    <row r="41" ht="12" customHeight="1">
      <c r="B41" s="106"/>
    </row>
    <row r="42" spans="2:10" ht="12.75">
      <c r="B42" s="105" t="s">
        <v>1573</v>
      </c>
      <c r="C42" s="357" t="s">
        <v>1591</v>
      </c>
      <c r="D42" s="357"/>
      <c r="E42" s="357"/>
      <c r="F42" s="357"/>
      <c r="G42" s="357" t="s">
        <v>131</v>
      </c>
      <c r="H42" s="357"/>
      <c r="I42" s="357" t="s">
        <v>135</v>
      </c>
      <c r="J42" s="357"/>
    </row>
    <row r="43" spans="2:10" ht="12.75">
      <c r="B43" s="105">
        <v>1</v>
      </c>
      <c r="C43" s="362" t="s">
        <v>1629</v>
      </c>
      <c r="D43" s="362"/>
      <c r="E43" s="362"/>
      <c r="F43" s="362"/>
      <c r="G43" s="363">
        <f>'GB'!E443-G45</f>
        <v>213595072.32</v>
      </c>
      <c r="H43" s="363"/>
      <c r="I43" s="363">
        <f>'GB'!I443-I45</f>
        <v>0</v>
      </c>
      <c r="J43" s="363"/>
    </row>
    <row r="44" spans="2:10" ht="12.75">
      <c r="B44" s="105">
        <v>2</v>
      </c>
      <c r="C44" s="362" t="s">
        <v>1630</v>
      </c>
      <c r="D44" s="362"/>
      <c r="E44" s="362"/>
      <c r="F44" s="362"/>
      <c r="G44" s="363"/>
      <c r="H44" s="363"/>
      <c r="I44" s="363">
        <v>0</v>
      </c>
      <c r="J44" s="363"/>
    </row>
    <row r="45" spans="2:10" ht="12.75">
      <c r="B45" s="105">
        <v>3</v>
      </c>
      <c r="C45" s="362" t="s">
        <v>1631</v>
      </c>
      <c r="D45" s="362"/>
      <c r="E45" s="362"/>
      <c r="F45" s="362"/>
      <c r="G45" s="363">
        <f>'GB'!E435</f>
        <v>504560364.59</v>
      </c>
      <c r="H45" s="363"/>
      <c r="I45" s="363">
        <f>'GB'!I435</f>
        <v>282343514.8</v>
      </c>
      <c r="J45" s="363"/>
    </row>
    <row r="46" spans="2:10" ht="12.75">
      <c r="B46" s="105">
        <v>4</v>
      </c>
      <c r="C46" s="362"/>
      <c r="D46" s="362"/>
      <c r="E46" s="362"/>
      <c r="F46" s="362"/>
      <c r="G46" s="357"/>
      <c r="H46" s="357"/>
      <c r="I46" s="358"/>
      <c r="J46" s="358"/>
    </row>
    <row r="47" spans="2:10" ht="12.75">
      <c r="B47" s="105">
        <v>5</v>
      </c>
      <c r="C47" s="362" t="s">
        <v>264</v>
      </c>
      <c r="D47" s="362"/>
      <c r="E47" s="362"/>
      <c r="F47" s="362"/>
      <c r="G47" s="364">
        <f>SUM(G43:H46)</f>
        <v>718155436.91</v>
      </c>
      <c r="H47" s="357"/>
      <c r="I47" s="364">
        <f>SUM(I43:J46)</f>
        <v>282343514.8</v>
      </c>
      <c r="J47" s="357"/>
    </row>
    <row r="48" ht="12.75">
      <c r="B48" s="106"/>
    </row>
    <row r="49" spans="2:10" ht="14.25">
      <c r="B49" s="104"/>
      <c r="J49" s="112">
        <v>11</v>
      </c>
    </row>
    <row r="50" ht="12.75">
      <c r="B50" s="107" t="s">
        <v>1632</v>
      </c>
    </row>
    <row r="51" ht="12.75">
      <c r="B51" s="107"/>
    </row>
    <row r="52" ht="12.75">
      <c r="B52" s="107"/>
    </row>
    <row r="53" ht="12.75">
      <c r="B53" s="107"/>
    </row>
    <row r="54" ht="12.75">
      <c r="B54" s="107"/>
    </row>
  </sheetData>
  <sheetProtection/>
  <mergeCells count="48">
    <mergeCell ref="C47:F47"/>
    <mergeCell ref="G47:H47"/>
    <mergeCell ref="I47:J47"/>
    <mergeCell ref="C45:F45"/>
    <mergeCell ref="G45:H45"/>
    <mergeCell ref="I45:J45"/>
    <mergeCell ref="C46:F46"/>
    <mergeCell ref="G46:H46"/>
    <mergeCell ref="I46:J46"/>
    <mergeCell ref="C43:F43"/>
    <mergeCell ref="G43:H43"/>
    <mergeCell ref="I43:J43"/>
    <mergeCell ref="C44:F44"/>
    <mergeCell ref="G44:H44"/>
    <mergeCell ref="I44:J44"/>
    <mergeCell ref="B35:J35"/>
    <mergeCell ref="B36:J36"/>
    <mergeCell ref="B37:J37"/>
    <mergeCell ref="B38:J38"/>
    <mergeCell ref="B40:J40"/>
    <mergeCell ref="C42:F42"/>
    <mergeCell ref="G42:H42"/>
    <mergeCell ref="I42:J42"/>
    <mergeCell ref="B27:J27"/>
    <mergeCell ref="B28:J28"/>
    <mergeCell ref="B29:J29"/>
    <mergeCell ref="B30:J30"/>
    <mergeCell ref="B32:J32"/>
    <mergeCell ref="B34:J34"/>
    <mergeCell ref="B10:J10"/>
    <mergeCell ref="B12:B14"/>
    <mergeCell ref="C12:C14"/>
    <mergeCell ref="D12:I13"/>
    <mergeCell ref="J12:J14"/>
    <mergeCell ref="B25:J25"/>
    <mergeCell ref="C6:E6"/>
    <mergeCell ref="F6:G6"/>
    <mergeCell ref="H6:J6"/>
    <mergeCell ref="C7:E7"/>
    <mergeCell ref="F7:G7"/>
    <mergeCell ref="H7:J7"/>
    <mergeCell ref="B2:J2"/>
    <mergeCell ref="C4:E4"/>
    <mergeCell ref="F4:G4"/>
    <mergeCell ref="H4:J4"/>
    <mergeCell ref="C5:E5"/>
    <mergeCell ref="F5:G5"/>
    <mergeCell ref="H5:J5"/>
  </mergeCells>
  <printOptions/>
  <pageMargins left="0.7" right="0.7" top="0.75" bottom="0.75" header="0.3" footer="0.3"/>
  <pageSetup horizontalDpi="600" verticalDpi="600" orientation="portrait" paperSize="9" scale="81" r:id="rId1"/>
  <colBreaks count="1" manualBreakCount="1">
    <brk id="10" max="65535" man="1"/>
  </colBreaks>
</worksheet>
</file>

<file path=xl/worksheets/sheet13.xml><?xml version="1.0" encoding="utf-8"?>
<worksheet xmlns="http://schemas.openxmlformats.org/spreadsheetml/2006/main" xmlns:r="http://schemas.openxmlformats.org/officeDocument/2006/relationships">
  <sheetPr>
    <tabColor theme="9" tint="0.5999900102615356"/>
  </sheetPr>
  <dimension ref="B2:L41"/>
  <sheetViews>
    <sheetView view="pageBreakPreview" zoomScale="60" zoomScalePageLayoutView="0" workbookViewId="0" topLeftCell="A1">
      <pane xSplit="3" ySplit="5" topLeftCell="D21" activePane="bottomRight" state="frozen"/>
      <selection pane="topLeft" activeCell="A1" sqref="A1"/>
      <selection pane="topRight" activeCell="D1" sqref="D1"/>
      <selection pane="bottomLeft" activeCell="A6" sqref="A6"/>
      <selection pane="bottomRight" activeCell="L34" sqref="L34"/>
    </sheetView>
  </sheetViews>
  <sheetFormatPr defaultColWidth="9.140625" defaultRowHeight="12.75"/>
  <cols>
    <col min="1" max="1" width="3.57421875" style="103" customWidth="1"/>
    <col min="2" max="2" width="4.57421875" style="103" customWidth="1"/>
    <col min="3" max="3" width="28.140625" style="103" customWidth="1"/>
    <col min="4" max="4" width="12.00390625" style="103" customWidth="1"/>
    <col min="5" max="5" width="15.140625" style="103" customWidth="1"/>
    <col min="6" max="7" width="14.421875" style="103" customWidth="1"/>
    <col min="8" max="8" width="12.00390625" style="103" customWidth="1"/>
    <col min="9" max="9" width="13.7109375" style="103" customWidth="1"/>
    <col min="10" max="10" width="13.28125" style="103" customWidth="1"/>
    <col min="11" max="11" width="15.28125" style="103" customWidth="1"/>
    <col min="12" max="12" width="17.421875" style="103" customWidth="1"/>
    <col min="13" max="16384" width="9.140625" style="103" customWidth="1"/>
  </cols>
  <sheetData>
    <row r="1" ht="14.25" customHeight="1"/>
    <row r="2" spans="2:11" ht="12.75">
      <c r="B2" s="356" t="s">
        <v>1633</v>
      </c>
      <c r="C2" s="356"/>
      <c r="D2" s="356"/>
      <c r="E2" s="356"/>
      <c r="F2" s="356"/>
      <c r="G2" s="356"/>
      <c r="H2" s="356"/>
      <c r="I2" s="356"/>
      <c r="J2" s="356"/>
      <c r="K2" s="356"/>
    </row>
    <row r="3" ht="18" customHeight="1">
      <c r="B3" s="113"/>
    </row>
    <row r="4" spans="2:11" ht="12.75" customHeight="1">
      <c r="B4" s="357" t="s">
        <v>1573</v>
      </c>
      <c r="C4" s="357" t="s">
        <v>192</v>
      </c>
      <c r="D4" s="357" t="s">
        <v>1634</v>
      </c>
      <c r="E4" s="357" t="s">
        <v>1635</v>
      </c>
      <c r="F4" s="357" t="s">
        <v>1636</v>
      </c>
      <c r="G4" s="357" t="s">
        <v>527</v>
      </c>
      <c r="H4" s="357" t="s">
        <v>1637</v>
      </c>
      <c r="I4" s="357" t="s">
        <v>1638</v>
      </c>
      <c r="J4" s="357" t="s">
        <v>1639</v>
      </c>
      <c r="K4" s="357" t="s">
        <v>264</v>
      </c>
    </row>
    <row r="5" spans="2:11" ht="12.75">
      <c r="B5" s="357"/>
      <c r="C5" s="357"/>
      <c r="D5" s="357"/>
      <c r="E5" s="357"/>
      <c r="F5" s="357"/>
      <c r="G5" s="357"/>
      <c r="H5" s="357"/>
      <c r="I5" s="357"/>
      <c r="J5" s="357"/>
      <c r="K5" s="357"/>
    </row>
    <row r="6" spans="2:11" ht="12" customHeight="1">
      <c r="B6" s="114">
        <v>1</v>
      </c>
      <c r="C6" s="115" t="s">
        <v>1640</v>
      </c>
      <c r="D6" s="116"/>
      <c r="E6" s="116"/>
      <c r="F6" s="116"/>
      <c r="G6" s="116"/>
      <c r="H6" s="116"/>
      <c r="I6" s="116"/>
      <c r="J6" s="116"/>
      <c r="K6" s="116"/>
    </row>
    <row r="7" spans="2:11" ht="12" customHeight="1">
      <c r="B7" s="117">
        <v>1.1</v>
      </c>
      <c r="C7" s="108" t="s">
        <v>131</v>
      </c>
      <c r="D7" s="118"/>
      <c r="E7" s="119">
        <f>'GB'!E446</f>
        <v>1242896597.11</v>
      </c>
      <c r="F7" s="119">
        <f>'GB'!E452</f>
        <v>2380870589.83</v>
      </c>
      <c r="G7" s="119">
        <f>'GB'!E455</f>
        <v>32211243791.98</v>
      </c>
      <c r="H7" s="119">
        <f>'GB'!E449</f>
        <v>29124429.97</v>
      </c>
      <c r="I7" s="119">
        <f>'GB'!E461</f>
        <v>19984863.25</v>
      </c>
      <c r="J7" s="119">
        <f>'GB'!E458</f>
        <v>167978212.1</v>
      </c>
      <c r="K7" s="119">
        <f aca="true" t="shared" si="0" ref="K7:K34">SUM(D7:J7)</f>
        <v>36052098484.24</v>
      </c>
    </row>
    <row r="8" spans="2:11" ht="12" customHeight="1">
      <c r="B8" s="117">
        <v>1.2</v>
      </c>
      <c r="C8" s="108" t="s">
        <v>1614</v>
      </c>
      <c r="D8" s="118">
        <f>SUM(D9:D12)</f>
        <v>0</v>
      </c>
      <c r="E8" s="118">
        <f aca="true" t="shared" si="1" ref="E8:J8">SUM(E9:E12)</f>
        <v>192775301.57</v>
      </c>
      <c r="F8" s="118">
        <f>SUM(F9:F12)</f>
        <v>12833454.55</v>
      </c>
      <c r="G8" s="118">
        <f>SUM(G9:G12)</f>
        <v>8777298388.38</v>
      </c>
      <c r="H8" s="118">
        <f t="shared" si="1"/>
        <v>9740000</v>
      </c>
      <c r="I8" s="118">
        <f t="shared" si="1"/>
        <v>0</v>
      </c>
      <c r="J8" s="118">
        <f t="shared" si="1"/>
        <v>162070020.91</v>
      </c>
      <c r="K8" s="119">
        <f t="shared" si="0"/>
        <v>9154717165.41</v>
      </c>
    </row>
    <row r="9" spans="2:11" ht="12" customHeight="1">
      <c r="B9" s="365"/>
      <c r="C9" s="120" t="s">
        <v>1641</v>
      </c>
      <c r="D9" s="118"/>
      <c r="E9" s="119">
        <f>'GB'!G446</f>
        <v>192775301.57</v>
      </c>
      <c r="F9" s="119"/>
      <c r="G9" s="119"/>
      <c r="H9" s="119"/>
      <c r="I9" s="119"/>
      <c r="J9" s="119"/>
      <c r="K9" s="119">
        <f t="shared" si="0"/>
        <v>192775301.57</v>
      </c>
    </row>
    <row r="10" spans="2:11" ht="12" customHeight="1">
      <c r="B10" s="365"/>
      <c r="C10" s="120" t="s">
        <v>1642</v>
      </c>
      <c r="D10" s="118"/>
      <c r="E10" s="119"/>
      <c r="F10" s="118">
        <f>'GB'!G452</f>
        <v>12833454.55</v>
      </c>
      <c r="G10" s="118">
        <f>'GB'!G455</f>
        <v>8777298388.38</v>
      </c>
      <c r="H10" s="119">
        <f>'GB'!G449</f>
        <v>9740000</v>
      </c>
      <c r="I10" s="119"/>
      <c r="J10" s="119">
        <f>'GB'!G458</f>
        <v>162070020.91</v>
      </c>
      <c r="K10" s="119">
        <f t="shared" si="0"/>
        <v>8961941863.839998</v>
      </c>
    </row>
    <row r="11" spans="2:11" ht="12" customHeight="1">
      <c r="B11" s="365"/>
      <c r="C11" s="120" t="s">
        <v>1643</v>
      </c>
      <c r="D11" s="118"/>
      <c r="E11" s="119"/>
      <c r="F11" s="119"/>
      <c r="G11" s="119"/>
      <c r="H11" s="119"/>
      <c r="I11" s="119"/>
      <c r="J11" s="119"/>
      <c r="K11" s="119">
        <f t="shared" si="0"/>
        <v>0</v>
      </c>
    </row>
    <row r="12" spans="2:11" ht="12" customHeight="1">
      <c r="B12" s="365"/>
      <c r="C12" s="120" t="s">
        <v>1644</v>
      </c>
      <c r="D12" s="118"/>
      <c r="E12" s="119"/>
      <c r="F12" s="119"/>
      <c r="G12" s="119"/>
      <c r="H12" s="119"/>
      <c r="I12" s="119"/>
      <c r="J12" s="119"/>
      <c r="K12" s="119">
        <f t="shared" si="0"/>
        <v>0</v>
      </c>
    </row>
    <row r="13" spans="2:11" ht="12" customHeight="1">
      <c r="B13" s="117">
        <v>1.3</v>
      </c>
      <c r="C13" s="121" t="s">
        <v>1615</v>
      </c>
      <c r="D13" s="118">
        <f>SUM(D14:D17)</f>
        <v>0</v>
      </c>
      <c r="E13" s="118">
        <f aca="true" t="shared" si="2" ref="E13:J13">SUM(E14:E17)</f>
        <v>0</v>
      </c>
      <c r="F13" s="118">
        <f t="shared" si="2"/>
        <v>600000</v>
      </c>
      <c r="G13" s="118">
        <f>SUM(G14:G17)</f>
        <v>513329962.41</v>
      </c>
      <c r="H13" s="118">
        <f t="shared" si="2"/>
        <v>0</v>
      </c>
      <c r="I13" s="118">
        <f t="shared" si="2"/>
        <v>0</v>
      </c>
      <c r="J13" s="118">
        <f t="shared" si="2"/>
        <v>7223000</v>
      </c>
      <c r="K13" s="119">
        <f t="shared" si="0"/>
        <v>521152962.41</v>
      </c>
    </row>
    <row r="14" spans="2:11" ht="12" customHeight="1">
      <c r="B14" s="365"/>
      <c r="C14" s="121" t="s">
        <v>1645</v>
      </c>
      <c r="D14" s="118"/>
      <c r="E14" s="119"/>
      <c r="F14" s="119">
        <f>'GB'!H452</f>
        <v>600000</v>
      </c>
      <c r="G14" s="119">
        <f>'GB'!H455</f>
        <v>513329962.41</v>
      </c>
      <c r="H14" s="119"/>
      <c r="I14" s="119"/>
      <c r="J14" s="119"/>
      <c r="K14" s="119">
        <f t="shared" si="0"/>
        <v>513929962.41</v>
      </c>
    </row>
    <row r="15" spans="2:11" ht="12" customHeight="1">
      <c r="B15" s="365"/>
      <c r="C15" s="121" t="s">
        <v>1646</v>
      </c>
      <c r="D15" s="118"/>
      <c r="E15" s="119"/>
      <c r="F15" s="119"/>
      <c r="G15" s="119"/>
      <c r="H15" s="119"/>
      <c r="I15" s="119"/>
      <c r="J15" s="119"/>
      <c r="K15" s="119">
        <f t="shared" si="0"/>
        <v>0</v>
      </c>
    </row>
    <row r="16" spans="2:11" ht="12" customHeight="1">
      <c r="B16" s="365"/>
      <c r="C16" s="121" t="s">
        <v>1647</v>
      </c>
      <c r="D16" s="118"/>
      <c r="E16" s="119"/>
      <c r="F16" s="119"/>
      <c r="G16" s="119"/>
      <c r="H16" s="119"/>
      <c r="I16" s="119"/>
      <c r="J16" s="119">
        <f>'GB'!H458</f>
        <v>7223000</v>
      </c>
      <c r="K16" s="119">
        <f t="shared" si="0"/>
        <v>7223000</v>
      </c>
    </row>
    <row r="17" spans="2:11" ht="12" customHeight="1">
      <c r="B17" s="365"/>
      <c r="C17" s="121"/>
      <c r="D17" s="118"/>
      <c r="E17" s="119"/>
      <c r="F17" s="119"/>
      <c r="G17" s="119"/>
      <c r="H17" s="119"/>
      <c r="I17" s="119"/>
      <c r="J17" s="119"/>
      <c r="K17" s="119">
        <f t="shared" si="0"/>
        <v>0</v>
      </c>
    </row>
    <row r="18" spans="2:11" ht="12" customHeight="1">
      <c r="B18" s="117">
        <v>1.4</v>
      </c>
      <c r="C18" s="121" t="s">
        <v>1648</v>
      </c>
      <c r="D18" s="118"/>
      <c r="E18" s="119"/>
      <c r="F18" s="119"/>
      <c r="G18" s="119"/>
      <c r="H18" s="119"/>
      <c r="I18" s="119"/>
      <c r="J18" s="119"/>
      <c r="K18" s="119">
        <f t="shared" si="0"/>
        <v>0</v>
      </c>
    </row>
    <row r="19" spans="2:11" ht="27" customHeight="1">
      <c r="B19" s="117">
        <v>1.5</v>
      </c>
      <c r="C19" s="122" t="s">
        <v>1649</v>
      </c>
      <c r="D19" s="118"/>
      <c r="E19" s="119"/>
      <c r="F19" s="119"/>
      <c r="G19" s="119"/>
      <c r="H19" s="119"/>
      <c r="I19" s="119"/>
      <c r="J19" s="119"/>
      <c r="K19" s="119">
        <f t="shared" si="0"/>
        <v>0</v>
      </c>
    </row>
    <row r="20" spans="2:11" ht="12" customHeight="1">
      <c r="B20" s="117">
        <v>1.6</v>
      </c>
      <c r="C20" s="108" t="s">
        <v>135</v>
      </c>
      <c r="D20" s="118">
        <f aca="true" t="shared" si="3" ref="D20:K20">+D7+D8-D13</f>
        <v>0</v>
      </c>
      <c r="E20" s="118">
        <f>+E7+E8-E13-E18-E19</f>
        <v>1435671898.6799998</v>
      </c>
      <c r="F20" s="118">
        <f t="shared" si="3"/>
        <v>2393104044.38</v>
      </c>
      <c r="G20" s="118">
        <f t="shared" si="3"/>
        <v>40475212217.95</v>
      </c>
      <c r="H20" s="118">
        <f>+H7+H8-H13</f>
        <v>38864429.97</v>
      </c>
      <c r="I20" s="118">
        <f>+I7+I8-I13</f>
        <v>19984863.25</v>
      </c>
      <c r="J20" s="118">
        <f t="shared" si="3"/>
        <v>322825233.01</v>
      </c>
      <c r="K20" s="118">
        <f t="shared" si="3"/>
        <v>44685662687.23999</v>
      </c>
    </row>
    <row r="21" spans="2:11" ht="12" customHeight="1">
      <c r="B21" s="114">
        <v>2</v>
      </c>
      <c r="C21" s="123" t="s">
        <v>1650</v>
      </c>
      <c r="D21" s="118"/>
      <c r="E21" s="119"/>
      <c r="F21" s="119"/>
      <c r="G21" s="119"/>
      <c r="H21" s="119"/>
      <c r="I21" s="119"/>
      <c r="J21" s="119"/>
      <c r="K21" s="119"/>
    </row>
    <row r="22" spans="2:11" ht="12" customHeight="1">
      <c r="B22" s="117">
        <v>2.1</v>
      </c>
      <c r="C22" s="108" t="s">
        <v>1620</v>
      </c>
      <c r="D22" s="118"/>
      <c r="E22" s="119">
        <f>'GB'!F464</f>
        <v>293746352.86</v>
      </c>
      <c r="F22" s="119">
        <f>'GB'!F470</f>
        <v>2118033508.71</v>
      </c>
      <c r="G22" s="119">
        <f>'GB'!F473</f>
        <v>9855210690.71</v>
      </c>
      <c r="H22" s="119">
        <f>'GB'!F467</f>
        <v>26507252.97</v>
      </c>
      <c r="I22" s="119">
        <f>'GB'!F479</f>
        <v>16863977.11</v>
      </c>
      <c r="J22" s="119">
        <f>'GB'!F476</f>
        <v>154674444.3</v>
      </c>
      <c r="K22" s="119">
        <f t="shared" si="0"/>
        <v>12465036226.659998</v>
      </c>
    </row>
    <row r="23" spans="2:11" ht="12" customHeight="1">
      <c r="B23" s="117">
        <v>2.2</v>
      </c>
      <c r="C23" s="108" t="s">
        <v>1614</v>
      </c>
      <c r="D23" s="118">
        <f>SUM(D24:D26)</f>
        <v>0</v>
      </c>
      <c r="E23" s="118">
        <f aca="true" t="shared" si="4" ref="E23:J23">SUM(E24:E26)</f>
        <v>127546740.71</v>
      </c>
      <c r="F23" s="118">
        <f t="shared" si="4"/>
        <v>116463281.3</v>
      </c>
      <c r="G23" s="118">
        <f t="shared" si="4"/>
        <v>3403486996.67</v>
      </c>
      <c r="H23" s="118">
        <f t="shared" si="4"/>
        <v>2185953.43</v>
      </c>
      <c r="I23" s="118">
        <f t="shared" si="4"/>
        <v>1101664.9</v>
      </c>
      <c r="J23" s="118">
        <f t="shared" si="4"/>
        <v>26865677.48</v>
      </c>
      <c r="K23" s="119">
        <f t="shared" si="0"/>
        <v>3677650314.4900002</v>
      </c>
    </row>
    <row r="24" spans="2:11" ht="12" customHeight="1">
      <c r="B24" s="365"/>
      <c r="C24" s="108" t="s">
        <v>1651</v>
      </c>
      <c r="D24" s="118"/>
      <c r="E24" s="119">
        <f>'GB'!H464</f>
        <v>127546740.71</v>
      </c>
      <c r="F24" s="119">
        <f>'GB'!H470</f>
        <v>116463281.3</v>
      </c>
      <c r="G24" s="119">
        <f>'GB'!H473</f>
        <v>3403486996.67</v>
      </c>
      <c r="H24" s="119">
        <f>'GB'!H467</f>
        <v>2185953.43</v>
      </c>
      <c r="I24" s="119">
        <f>'GB'!H479</f>
        <v>1101664.9</v>
      </c>
      <c r="J24" s="119">
        <f>'GB'!H476</f>
        <v>26865677.48</v>
      </c>
      <c r="K24" s="119">
        <f t="shared" si="0"/>
        <v>3677650314.4900002</v>
      </c>
    </row>
    <row r="25" spans="2:11" ht="12" customHeight="1">
      <c r="B25" s="365"/>
      <c r="C25" s="124" t="s">
        <v>1652</v>
      </c>
      <c r="D25" s="118"/>
      <c r="E25" s="119"/>
      <c r="F25" s="119"/>
      <c r="G25" s="119"/>
      <c r="H25" s="125"/>
      <c r="I25" s="119"/>
      <c r="J25" s="119"/>
      <c r="K25" s="119">
        <f t="shared" si="0"/>
        <v>0</v>
      </c>
    </row>
    <row r="26" spans="2:11" ht="12" customHeight="1">
      <c r="B26" s="365"/>
      <c r="C26" s="124" t="s">
        <v>1653</v>
      </c>
      <c r="D26" s="118"/>
      <c r="E26" s="119"/>
      <c r="F26" s="119"/>
      <c r="G26" s="119"/>
      <c r="H26" s="125"/>
      <c r="I26" s="119"/>
      <c r="J26" s="119"/>
      <c r="K26" s="119">
        <f t="shared" si="0"/>
        <v>0</v>
      </c>
    </row>
    <row r="27" spans="2:11" ht="12" customHeight="1">
      <c r="B27" s="117">
        <v>2.3</v>
      </c>
      <c r="C27" s="108" t="s">
        <v>1654</v>
      </c>
      <c r="D27" s="118">
        <f>SUM(D28:D30)</f>
        <v>0</v>
      </c>
      <c r="E27" s="118">
        <f aca="true" t="shared" si="5" ref="E27:J27">SUM(E28:E30)</f>
        <v>0</v>
      </c>
      <c r="F27" s="118">
        <f t="shared" si="5"/>
        <v>600000</v>
      </c>
      <c r="G27" s="118">
        <f t="shared" si="5"/>
        <v>467812917.96</v>
      </c>
      <c r="H27" s="118">
        <f t="shared" si="5"/>
        <v>0</v>
      </c>
      <c r="I27" s="118">
        <f t="shared" si="5"/>
        <v>0</v>
      </c>
      <c r="J27" s="118">
        <f t="shared" si="5"/>
        <v>7223000</v>
      </c>
      <c r="K27" s="119">
        <f t="shared" si="0"/>
        <v>475635917.96</v>
      </c>
    </row>
    <row r="28" spans="2:11" ht="24" customHeight="1">
      <c r="B28" s="365"/>
      <c r="C28" s="124" t="s">
        <v>1655</v>
      </c>
      <c r="D28" s="118"/>
      <c r="E28" s="119"/>
      <c r="F28" s="119">
        <f>'GB'!G470</f>
        <v>600000</v>
      </c>
      <c r="G28" s="119">
        <f>'GB'!G473</f>
        <v>467812917.96</v>
      </c>
      <c r="H28" s="119"/>
      <c r="I28" s="119"/>
      <c r="J28" s="119">
        <f>'GB'!G476</f>
        <v>7223000</v>
      </c>
      <c r="K28" s="119">
        <f t="shared" si="0"/>
        <v>475635917.96</v>
      </c>
    </row>
    <row r="29" spans="2:11" ht="12" customHeight="1">
      <c r="B29" s="365"/>
      <c r="C29" s="124" t="s">
        <v>1656</v>
      </c>
      <c r="D29" s="118"/>
      <c r="E29" s="119"/>
      <c r="F29" s="119"/>
      <c r="G29" s="119"/>
      <c r="H29" s="119"/>
      <c r="I29" s="119"/>
      <c r="J29" s="119"/>
      <c r="K29" s="119">
        <f t="shared" si="0"/>
        <v>0</v>
      </c>
    </row>
    <row r="30" spans="2:11" ht="12" customHeight="1">
      <c r="B30" s="365"/>
      <c r="C30" s="124" t="s">
        <v>1657</v>
      </c>
      <c r="D30" s="118"/>
      <c r="E30" s="119"/>
      <c r="F30" s="119"/>
      <c r="G30" s="119"/>
      <c r="H30" s="119"/>
      <c r="I30" s="119"/>
      <c r="J30" s="119"/>
      <c r="K30" s="119">
        <f t="shared" si="0"/>
        <v>0</v>
      </c>
    </row>
    <row r="31" spans="2:11" ht="12" customHeight="1">
      <c r="B31" s="117">
        <v>2.4</v>
      </c>
      <c r="C31" s="108" t="s">
        <v>1621</v>
      </c>
      <c r="D31" s="118">
        <f aca="true" t="shared" si="6" ref="D31:J31">+D22+D23-D27</f>
        <v>0</v>
      </c>
      <c r="E31" s="118">
        <f t="shared" si="6"/>
        <v>421293093.57</v>
      </c>
      <c r="F31" s="118">
        <f t="shared" si="6"/>
        <v>2233896790.01</v>
      </c>
      <c r="G31" s="118">
        <f t="shared" si="6"/>
        <v>12790884769.42</v>
      </c>
      <c r="H31" s="118">
        <f t="shared" si="6"/>
        <v>28693206.4</v>
      </c>
      <c r="I31" s="118">
        <f t="shared" si="6"/>
        <v>17965642.009999998</v>
      </c>
      <c r="J31" s="118">
        <f t="shared" si="6"/>
        <v>174317121.78</v>
      </c>
      <c r="K31" s="119">
        <f t="shared" si="0"/>
        <v>15667050623.19</v>
      </c>
    </row>
    <row r="32" spans="2:11" ht="12" customHeight="1">
      <c r="B32" s="114">
        <v>3</v>
      </c>
      <c r="C32" s="126" t="s">
        <v>1658</v>
      </c>
      <c r="D32" s="118"/>
      <c r="E32" s="119"/>
      <c r="F32" s="119"/>
      <c r="G32" s="119"/>
      <c r="H32" s="119"/>
      <c r="I32" s="119"/>
      <c r="J32" s="119"/>
      <c r="K32" s="119">
        <f t="shared" si="0"/>
        <v>0</v>
      </c>
    </row>
    <row r="33" spans="2:12" ht="12" customHeight="1">
      <c r="B33" s="117">
        <v>3.1</v>
      </c>
      <c r="C33" s="108" t="s">
        <v>1659</v>
      </c>
      <c r="D33" s="118">
        <f aca="true" t="shared" si="7" ref="D33:J33">+D7-D22</f>
        <v>0</v>
      </c>
      <c r="E33" s="118">
        <f t="shared" si="7"/>
        <v>949150244.2499999</v>
      </c>
      <c r="F33" s="118">
        <f t="shared" si="7"/>
        <v>262837081.1199999</v>
      </c>
      <c r="G33" s="118">
        <f t="shared" si="7"/>
        <v>22356033101.27</v>
      </c>
      <c r="H33" s="118">
        <f t="shared" si="7"/>
        <v>2617177</v>
      </c>
      <c r="I33" s="118">
        <f t="shared" si="7"/>
        <v>3120886.1400000006</v>
      </c>
      <c r="J33" s="118">
        <f t="shared" si="7"/>
        <v>13303767.799999982</v>
      </c>
      <c r="K33" s="119">
        <f t="shared" si="0"/>
        <v>23587062257.579998</v>
      </c>
      <c r="L33" s="127"/>
    </row>
    <row r="34" spans="2:12" ht="12" customHeight="1">
      <c r="B34" s="117">
        <v>3.2</v>
      </c>
      <c r="C34" s="108" t="s">
        <v>1660</v>
      </c>
      <c r="D34" s="119">
        <f aca="true" t="shared" si="8" ref="D34:J34">+D20-D31</f>
        <v>0</v>
      </c>
      <c r="E34" s="119">
        <f>+E20-E31</f>
        <v>1014378805.1099999</v>
      </c>
      <c r="F34" s="119">
        <f t="shared" si="8"/>
        <v>159207254.3699999</v>
      </c>
      <c r="G34" s="119">
        <f t="shared" si="8"/>
        <v>27684327448.53</v>
      </c>
      <c r="H34" s="119">
        <f t="shared" si="8"/>
        <v>10171223.57</v>
      </c>
      <c r="I34" s="119">
        <f t="shared" si="8"/>
        <v>2019221.240000002</v>
      </c>
      <c r="J34" s="119">
        <f t="shared" si="8"/>
        <v>148508111.23</v>
      </c>
      <c r="K34" s="119">
        <f t="shared" si="0"/>
        <v>29018612064.05</v>
      </c>
      <c r="L34" s="127"/>
    </row>
    <row r="35" spans="2:11" ht="12" customHeight="1">
      <c r="B35" s="128"/>
      <c r="C35" s="129"/>
      <c r="D35" s="129"/>
      <c r="E35" s="130"/>
      <c r="F35" s="130"/>
      <c r="G35" s="130"/>
      <c r="H35" s="130"/>
      <c r="I35" s="130"/>
      <c r="J35" s="130"/>
      <c r="K35" s="131"/>
    </row>
    <row r="36" ht="16.5" customHeight="1">
      <c r="C36" s="107" t="s">
        <v>1661</v>
      </c>
    </row>
    <row r="37" spans="3:11" ht="24" customHeight="1">
      <c r="C37" s="360" t="s">
        <v>1662</v>
      </c>
      <c r="D37" s="360"/>
      <c r="E37" s="360"/>
      <c r="F37" s="360"/>
      <c r="G37" s="360"/>
      <c r="H37" s="360"/>
      <c r="I37" s="360"/>
      <c r="J37" s="360"/>
      <c r="K37" s="360"/>
    </row>
    <row r="38" spans="2:11" ht="12.75">
      <c r="B38" s="361" t="s">
        <v>1663</v>
      </c>
      <c r="C38" s="361"/>
      <c r="D38" s="361"/>
      <c r="E38" s="361"/>
      <c r="F38" s="361"/>
      <c r="G38" s="361"/>
      <c r="H38" s="361"/>
      <c r="I38" s="361"/>
      <c r="J38" s="361"/>
      <c r="K38" s="361"/>
    </row>
    <row r="39" spans="2:11" ht="12.75">
      <c r="B39" s="361" t="s">
        <v>1663</v>
      </c>
      <c r="C39" s="361"/>
      <c r="D39" s="361"/>
      <c r="E39" s="361"/>
      <c r="F39" s="361"/>
      <c r="G39" s="361"/>
      <c r="H39" s="361"/>
      <c r="I39" s="361"/>
      <c r="J39" s="361"/>
      <c r="K39" s="361"/>
    </row>
    <row r="40" ht="19.5" customHeight="1">
      <c r="B40" s="132" t="s">
        <v>1664</v>
      </c>
    </row>
    <row r="41" ht="14.25">
      <c r="K41" s="133">
        <v>12</v>
      </c>
    </row>
  </sheetData>
  <sheetProtection/>
  <mergeCells count="18">
    <mergeCell ref="B38:K38"/>
    <mergeCell ref="B39:K39"/>
    <mergeCell ref="K4:K5"/>
    <mergeCell ref="B9:B12"/>
    <mergeCell ref="B14:B17"/>
    <mergeCell ref="B24:B26"/>
    <mergeCell ref="B28:B30"/>
    <mergeCell ref="C37:K37"/>
    <mergeCell ref="B2:K2"/>
    <mergeCell ref="B4:B5"/>
    <mergeCell ref="C4:C5"/>
    <mergeCell ref="D4:D5"/>
    <mergeCell ref="E4:E5"/>
    <mergeCell ref="F4:F5"/>
    <mergeCell ref="G4:G5"/>
    <mergeCell ref="H4:H5"/>
    <mergeCell ref="I4:I5"/>
    <mergeCell ref="J4:J5"/>
  </mergeCells>
  <printOptions/>
  <pageMargins left="0.7" right="0.7" top="0.75" bottom="0.75" header="0.3" footer="0.3"/>
  <pageSetup horizontalDpi="600" verticalDpi="600" orientation="landscape" paperSize="9" scale="87" r:id="rId1"/>
</worksheet>
</file>

<file path=xl/worksheets/sheet14.xml><?xml version="1.0" encoding="utf-8"?>
<worksheet xmlns="http://schemas.openxmlformats.org/spreadsheetml/2006/main" xmlns:r="http://schemas.openxmlformats.org/officeDocument/2006/relationships">
  <sheetPr>
    <tabColor theme="9" tint="0.5999900102615356"/>
  </sheetPr>
  <dimension ref="B2:L39"/>
  <sheetViews>
    <sheetView zoomScalePageLayoutView="0" workbookViewId="0" topLeftCell="A1">
      <selection activeCell="D4" sqref="D4:D5"/>
    </sheetView>
  </sheetViews>
  <sheetFormatPr defaultColWidth="9.140625" defaultRowHeight="12.75"/>
  <cols>
    <col min="1" max="1" width="2.28125" style="103" customWidth="1"/>
    <col min="2" max="2" width="4.00390625" style="103" customWidth="1"/>
    <col min="3" max="3" width="38.28125" style="103" customWidth="1"/>
    <col min="4" max="4" width="11.140625" style="103" customWidth="1"/>
    <col min="5" max="5" width="14.00390625" style="103" customWidth="1"/>
    <col min="6" max="6" width="11.421875" style="103" customWidth="1"/>
    <col min="7" max="7" width="11.28125" style="103" customWidth="1"/>
    <col min="8" max="8" width="10.8515625" style="103" customWidth="1"/>
    <col min="9" max="9" width="10.421875" style="103" customWidth="1"/>
    <col min="10" max="10" width="12.28125" style="103" customWidth="1"/>
    <col min="11" max="11" width="14.57421875" style="103" customWidth="1"/>
    <col min="12" max="12" width="13.57421875" style="103" bestFit="1" customWidth="1"/>
    <col min="13" max="16384" width="9.140625" style="103" customWidth="1"/>
  </cols>
  <sheetData>
    <row r="2" spans="2:11" ht="12.75">
      <c r="B2" s="366" t="s">
        <v>1665</v>
      </c>
      <c r="C2" s="367"/>
      <c r="D2" s="367"/>
      <c r="E2" s="367"/>
      <c r="F2" s="367"/>
      <c r="G2" s="367"/>
      <c r="H2" s="367"/>
      <c r="I2" s="367"/>
      <c r="J2" s="367"/>
      <c r="K2" s="367"/>
    </row>
    <row r="3" ht="12.75">
      <c r="B3" s="107"/>
    </row>
    <row r="4" spans="2:11" ht="25.5" customHeight="1">
      <c r="B4" s="357" t="s">
        <v>1573</v>
      </c>
      <c r="C4" s="357" t="s">
        <v>192</v>
      </c>
      <c r="D4" s="357" t="s">
        <v>1666</v>
      </c>
      <c r="E4" s="357" t="s">
        <v>1667</v>
      </c>
      <c r="F4" s="357" t="s">
        <v>1668</v>
      </c>
      <c r="G4" s="357" t="s">
        <v>1669</v>
      </c>
      <c r="H4" s="357" t="s">
        <v>1670</v>
      </c>
      <c r="I4" s="368" t="s">
        <v>1671</v>
      </c>
      <c r="J4" s="357" t="s">
        <v>505</v>
      </c>
      <c r="K4" s="357" t="s">
        <v>264</v>
      </c>
    </row>
    <row r="5" spans="2:11" ht="12.75">
      <c r="B5" s="357"/>
      <c r="C5" s="357"/>
      <c r="D5" s="357"/>
      <c r="E5" s="357"/>
      <c r="F5" s="357"/>
      <c r="G5" s="357"/>
      <c r="H5" s="357"/>
      <c r="I5" s="369"/>
      <c r="J5" s="357"/>
      <c r="K5" s="357"/>
    </row>
    <row r="6" spans="2:11" ht="13.5" customHeight="1">
      <c r="B6" s="115">
        <v>1</v>
      </c>
      <c r="C6" s="115" t="s">
        <v>1672</v>
      </c>
      <c r="D6" s="134"/>
      <c r="E6" s="134"/>
      <c r="F6" s="134"/>
      <c r="G6" s="134"/>
      <c r="H6" s="134"/>
      <c r="I6" s="134"/>
      <c r="J6" s="134"/>
      <c r="K6" s="134"/>
    </row>
    <row r="7" spans="2:11" ht="13.5" customHeight="1">
      <c r="B7" s="105">
        <v>1.1</v>
      </c>
      <c r="C7" s="108" t="s">
        <v>131</v>
      </c>
      <c r="D7" s="94"/>
      <c r="E7" s="94">
        <f>'GB'!E485</f>
        <v>19949928.11</v>
      </c>
      <c r="F7" s="94">
        <v>0</v>
      </c>
      <c r="G7" s="94">
        <v>0</v>
      </c>
      <c r="H7" s="94">
        <v>0</v>
      </c>
      <c r="I7" s="94">
        <v>0</v>
      </c>
      <c r="J7" s="94">
        <f>'GB'!E482</f>
        <v>3613432.75</v>
      </c>
      <c r="K7" s="94">
        <f>SUM(D7:J7)</f>
        <v>23563360.86</v>
      </c>
    </row>
    <row r="8" spans="2:11" ht="13.5" customHeight="1">
      <c r="B8" s="105">
        <v>1.2</v>
      </c>
      <c r="C8" s="108" t="s">
        <v>1614</v>
      </c>
      <c r="D8" s="94">
        <f>SUM(D9:D12)</f>
        <v>0</v>
      </c>
      <c r="E8" s="94">
        <f aca="true" t="shared" si="0" ref="E8:J8">SUM(E9:E12)</f>
        <v>850500</v>
      </c>
      <c r="F8" s="94">
        <f t="shared" si="0"/>
        <v>0</v>
      </c>
      <c r="G8" s="94">
        <f t="shared" si="0"/>
        <v>0</v>
      </c>
      <c r="H8" s="94">
        <f t="shared" si="0"/>
        <v>0</v>
      </c>
      <c r="I8" s="94">
        <f t="shared" si="0"/>
        <v>0</v>
      </c>
      <c r="J8" s="94">
        <f t="shared" si="0"/>
        <v>40374580.01</v>
      </c>
      <c r="K8" s="94">
        <f aca="true" t="shared" si="1" ref="K8:K29">SUM(D8:J8)</f>
        <v>41225080.01</v>
      </c>
    </row>
    <row r="9" spans="2:11" ht="13.5" customHeight="1">
      <c r="B9" s="370"/>
      <c r="C9" s="120" t="s">
        <v>1641</v>
      </c>
      <c r="D9" s="94"/>
      <c r="E9" s="94"/>
      <c r="F9" s="94"/>
      <c r="G9" s="94"/>
      <c r="H9" s="94"/>
      <c r="I9" s="94"/>
      <c r="J9" s="94"/>
      <c r="K9" s="94">
        <f t="shared" si="1"/>
        <v>0</v>
      </c>
    </row>
    <row r="10" spans="2:11" ht="13.5" customHeight="1">
      <c r="B10" s="370"/>
      <c r="C10" s="120" t="s">
        <v>1642</v>
      </c>
      <c r="D10" s="94"/>
      <c r="E10" s="94">
        <f>'GB'!G485</f>
        <v>850500</v>
      </c>
      <c r="F10" s="94"/>
      <c r="G10" s="94"/>
      <c r="H10" s="94"/>
      <c r="I10" s="94"/>
      <c r="J10" s="94">
        <f>'GB'!G482</f>
        <v>40374580.01</v>
      </c>
      <c r="K10" s="94">
        <f t="shared" si="1"/>
        <v>41225080.01</v>
      </c>
    </row>
    <row r="11" spans="2:11" ht="13.5" customHeight="1">
      <c r="B11" s="370"/>
      <c r="C11" s="120" t="s">
        <v>1643</v>
      </c>
      <c r="D11" s="94"/>
      <c r="E11" s="94"/>
      <c r="F11" s="94"/>
      <c r="G11" s="94"/>
      <c r="H11" s="94"/>
      <c r="I11" s="94"/>
      <c r="J11" s="94"/>
      <c r="K11" s="94">
        <f t="shared" si="1"/>
        <v>0</v>
      </c>
    </row>
    <row r="12" spans="2:11" ht="13.5" customHeight="1">
      <c r="B12" s="370"/>
      <c r="C12" s="120" t="s">
        <v>1644</v>
      </c>
      <c r="D12" s="94"/>
      <c r="E12" s="94"/>
      <c r="F12" s="94"/>
      <c r="G12" s="94"/>
      <c r="H12" s="94"/>
      <c r="I12" s="94"/>
      <c r="J12" s="94"/>
      <c r="K12" s="94">
        <f t="shared" si="1"/>
        <v>0</v>
      </c>
    </row>
    <row r="13" spans="2:11" ht="13.5" customHeight="1">
      <c r="B13" s="105">
        <v>1.3</v>
      </c>
      <c r="C13" s="121" t="s">
        <v>1615</v>
      </c>
      <c r="D13" s="94">
        <f>SUM(D14:D17)</f>
        <v>0</v>
      </c>
      <c r="E13" s="94">
        <f aca="true" t="shared" si="2" ref="E13:J13">SUM(E14:E17)</f>
        <v>0</v>
      </c>
      <c r="F13" s="94">
        <f t="shared" si="2"/>
        <v>0</v>
      </c>
      <c r="G13" s="94">
        <f t="shared" si="2"/>
        <v>0</v>
      </c>
      <c r="H13" s="94">
        <f t="shared" si="2"/>
        <v>0</v>
      </c>
      <c r="I13" s="94">
        <f t="shared" si="2"/>
        <v>0</v>
      </c>
      <c r="J13" s="94">
        <f t="shared" si="2"/>
        <v>0</v>
      </c>
      <c r="K13" s="94">
        <f t="shared" si="1"/>
        <v>0</v>
      </c>
    </row>
    <row r="14" spans="2:11" ht="13.5" customHeight="1">
      <c r="B14" s="370"/>
      <c r="C14" s="121" t="s">
        <v>1645</v>
      </c>
      <c r="D14" s="94"/>
      <c r="E14" s="94"/>
      <c r="F14" s="94"/>
      <c r="G14" s="94"/>
      <c r="H14" s="94"/>
      <c r="I14" s="94"/>
      <c r="J14" s="94"/>
      <c r="K14" s="94">
        <f t="shared" si="1"/>
        <v>0</v>
      </c>
    </row>
    <row r="15" spans="2:11" ht="13.5" customHeight="1">
      <c r="B15" s="370"/>
      <c r="C15" s="121" t="s">
        <v>1646</v>
      </c>
      <c r="D15" s="94"/>
      <c r="E15" s="94"/>
      <c r="F15" s="94"/>
      <c r="G15" s="94"/>
      <c r="H15" s="94"/>
      <c r="I15" s="94"/>
      <c r="J15" s="94"/>
      <c r="K15" s="94">
        <f t="shared" si="1"/>
        <v>0</v>
      </c>
    </row>
    <row r="16" spans="2:11" ht="13.5" customHeight="1">
      <c r="B16" s="370"/>
      <c r="C16" s="121" t="s">
        <v>1647</v>
      </c>
      <c r="D16" s="94"/>
      <c r="E16" s="94"/>
      <c r="F16" s="94"/>
      <c r="G16" s="94"/>
      <c r="H16" s="94"/>
      <c r="I16" s="94"/>
      <c r="J16" s="94"/>
      <c r="K16" s="94">
        <f t="shared" si="1"/>
        <v>0</v>
      </c>
    </row>
    <row r="17" spans="2:11" ht="13.5" customHeight="1">
      <c r="B17" s="370"/>
      <c r="C17" s="121"/>
      <c r="D17" s="94"/>
      <c r="E17" s="94"/>
      <c r="F17" s="94"/>
      <c r="G17" s="94"/>
      <c r="H17" s="94"/>
      <c r="I17" s="94"/>
      <c r="J17" s="94"/>
      <c r="K17" s="94">
        <f t="shared" si="1"/>
        <v>0</v>
      </c>
    </row>
    <row r="18" spans="2:11" ht="13.5" customHeight="1">
      <c r="B18" s="105">
        <v>1.4</v>
      </c>
      <c r="C18" s="121" t="s">
        <v>135</v>
      </c>
      <c r="D18" s="94">
        <f>+D7+D8-D13</f>
        <v>0</v>
      </c>
      <c r="E18" s="94">
        <f aca="true" t="shared" si="3" ref="E18:J18">+E7+E8-E13</f>
        <v>20800428.11</v>
      </c>
      <c r="F18" s="94">
        <f t="shared" si="3"/>
        <v>0</v>
      </c>
      <c r="G18" s="94">
        <f t="shared" si="3"/>
        <v>0</v>
      </c>
      <c r="H18" s="94">
        <f t="shared" si="3"/>
        <v>0</v>
      </c>
      <c r="I18" s="94">
        <f t="shared" si="3"/>
        <v>0</v>
      </c>
      <c r="J18" s="94">
        <f t="shared" si="3"/>
        <v>43988012.76</v>
      </c>
      <c r="K18" s="94">
        <f t="shared" si="1"/>
        <v>64788440.87</v>
      </c>
    </row>
    <row r="19" spans="2:11" ht="13.5" customHeight="1">
      <c r="B19" s="115">
        <v>2</v>
      </c>
      <c r="C19" s="123" t="s">
        <v>1673</v>
      </c>
      <c r="D19" s="135"/>
      <c r="E19" s="135"/>
      <c r="F19" s="135"/>
      <c r="G19" s="135"/>
      <c r="H19" s="135"/>
      <c r="I19" s="135"/>
      <c r="J19" s="135"/>
      <c r="K19" s="135"/>
    </row>
    <row r="20" spans="2:11" ht="13.5" customHeight="1">
      <c r="B20" s="105">
        <v>2.1</v>
      </c>
      <c r="C20" s="108" t="s">
        <v>1620</v>
      </c>
      <c r="D20" s="94"/>
      <c r="E20" s="94"/>
      <c r="F20" s="94"/>
      <c r="G20" s="94"/>
      <c r="H20" s="94"/>
      <c r="I20" s="94"/>
      <c r="J20" s="94"/>
      <c r="K20" s="94">
        <f t="shared" si="1"/>
        <v>0</v>
      </c>
    </row>
    <row r="21" spans="2:11" ht="13.5" customHeight="1">
      <c r="B21" s="105">
        <v>2.2</v>
      </c>
      <c r="C21" s="108" t="s">
        <v>1614</v>
      </c>
      <c r="D21" s="94">
        <f>SUM(D22:D24)</f>
        <v>0</v>
      </c>
      <c r="E21" s="94">
        <f aca="true" t="shared" si="4" ref="E21:J21">SUM(E22:E24)</f>
        <v>8715932.74</v>
      </c>
      <c r="F21" s="94">
        <f t="shared" si="4"/>
        <v>0</v>
      </c>
      <c r="G21" s="94">
        <f t="shared" si="4"/>
        <v>0</v>
      </c>
      <c r="H21" s="94">
        <f t="shared" si="4"/>
        <v>0</v>
      </c>
      <c r="I21" s="94">
        <f t="shared" si="4"/>
        <v>0</v>
      </c>
      <c r="J21" s="94">
        <f t="shared" si="4"/>
        <v>4245277.42</v>
      </c>
      <c r="K21" s="94">
        <f t="shared" si="1"/>
        <v>12961210.16</v>
      </c>
    </row>
    <row r="22" spans="2:11" ht="13.5" customHeight="1">
      <c r="B22" s="370"/>
      <c r="C22" s="108" t="s">
        <v>1674</v>
      </c>
      <c r="D22" s="94"/>
      <c r="E22" s="94">
        <f>'GB'!H485</f>
        <v>8715932.74</v>
      </c>
      <c r="F22" s="94"/>
      <c r="G22" s="94"/>
      <c r="H22" s="94"/>
      <c r="I22" s="94"/>
      <c r="J22" s="94">
        <f>'GB'!H482</f>
        <v>4245277.42</v>
      </c>
      <c r="K22" s="94">
        <f t="shared" si="1"/>
        <v>12961210.16</v>
      </c>
    </row>
    <row r="23" spans="2:11" ht="13.5" customHeight="1">
      <c r="B23" s="370"/>
      <c r="C23" s="124" t="s">
        <v>1652</v>
      </c>
      <c r="D23" s="94"/>
      <c r="E23" s="94"/>
      <c r="F23" s="94"/>
      <c r="G23" s="94"/>
      <c r="H23" s="94"/>
      <c r="I23" s="94"/>
      <c r="J23" s="94"/>
      <c r="K23" s="94">
        <f t="shared" si="1"/>
        <v>0</v>
      </c>
    </row>
    <row r="24" spans="2:11" ht="13.5" customHeight="1">
      <c r="B24" s="370"/>
      <c r="C24" s="124" t="s">
        <v>1675</v>
      </c>
      <c r="D24" s="94"/>
      <c r="E24" s="94"/>
      <c r="F24" s="94"/>
      <c r="G24" s="94"/>
      <c r="H24" s="94"/>
      <c r="I24" s="94"/>
      <c r="J24" s="94"/>
      <c r="K24" s="94">
        <f t="shared" si="1"/>
        <v>0</v>
      </c>
    </row>
    <row r="25" spans="2:11" ht="13.5" customHeight="1">
      <c r="B25" s="105">
        <v>2.3</v>
      </c>
      <c r="C25" s="108" t="s">
        <v>1676</v>
      </c>
      <c r="D25" s="94">
        <f>SUM(D26:D28)</f>
        <v>0</v>
      </c>
      <c r="E25" s="94">
        <f aca="true" t="shared" si="5" ref="E25:J25">SUM(E26:E28)</f>
        <v>0</v>
      </c>
      <c r="F25" s="94">
        <f t="shared" si="5"/>
        <v>0</v>
      </c>
      <c r="G25" s="94">
        <f t="shared" si="5"/>
        <v>0</v>
      </c>
      <c r="H25" s="94">
        <f t="shared" si="5"/>
        <v>0</v>
      </c>
      <c r="I25" s="94">
        <f t="shared" si="5"/>
        <v>0</v>
      </c>
      <c r="J25" s="94">
        <f t="shared" si="5"/>
        <v>0</v>
      </c>
      <c r="K25" s="94">
        <f t="shared" si="1"/>
        <v>0</v>
      </c>
    </row>
    <row r="26" spans="2:11" ht="13.5" customHeight="1">
      <c r="B26" s="370"/>
      <c r="C26" s="124" t="s">
        <v>1677</v>
      </c>
      <c r="D26" s="94"/>
      <c r="E26" s="94"/>
      <c r="F26" s="94"/>
      <c r="G26" s="94"/>
      <c r="H26" s="94"/>
      <c r="I26" s="94"/>
      <c r="J26" s="94"/>
      <c r="K26" s="94">
        <f t="shared" si="1"/>
        <v>0</v>
      </c>
    </row>
    <row r="27" spans="2:11" ht="13.5" customHeight="1">
      <c r="B27" s="370"/>
      <c r="C27" s="124" t="s">
        <v>1656</v>
      </c>
      <c r="D27" s="94"/>
      <c r="E27" s="94"/>
      <c r="F27" s="94"/>
      <c r="G27" s="94"/>
      <c r="H27" s="94"/>
      <c r="I27" s="94"/>
      <c r="J27" s="94"/>
      <c r="K27" s="94">
        <f t="shared" si="1"/>
        <v>0</v>
      </c>
    </row>
    <row r="28" spans="2:11" ht="13.5" customHeight="1">
      <c r="B28" s="370"/>
      <c r="C28" s="124" t="s">
        <v>1678</v>
      </c>
      <c r="D28" s="94"/>
      <c r="E28" s="94"/>
      <c r="F28" s="94"/>
      <c r="G28" s="94"/>
      <c r="H28" s="94"/>
      <c r="I28" s="94"/>
      <c r="J28" s="94"/>
      <c r="K28" s="94">
        <f t="shared" si="1"/>
        <v>0</v>
      </c>
    </row>
    <row r="29" spans="2:11" ht="13.5" customHeight="1">
      <c r="B29" s="105">
        <v>2.4</v>
      </c>
      <c r="C29" s="108" t="s">
        <v>1621</v>
      </c>
      <c r="D29" s="94">
        <f aca="true" t="shared" si="6" ref="D29:J29">+D20+D21-D25</f>
        <v>0</v>
      </c>
      <c r="E29" s="94">
        <f t="shared" si="6"/>
        <v>8715932.74</v>
      </c>
      <c r="F29" s="94">
        <f t="shared" si="6"/>
        <v>0</v>
      </c>
      <c r="G29" s="94">
        <f t="shared" si="6"/>
        <v>0</v>
      </c>
      <c r="H29" s="94">
        <f t="shared" si="6"/>
        <v>0</v>
      </c>
      <c r="I29" s="94">
        <f t="shared" si="6"/>
        <v>0</v>
      </c>
      <c r="J29" s="94">
        <f t="shared" si="6"/>
        <v>4245277.42</v>
      </c>
      <c r="K29" s="94">
        <f t="shared" si="1"/>
        <v>12961210.16</v>
      </c>
    </row>
    <row r="30" spans="2:11" ht="13.5" customHeight="1">
      <c r="B30" s="115">
        <v>3</v>
      </c>
      <c r="C30" s="126" t="s">
        <v>1679</v>
      </c>
      <c r="D30" s="135"/>
      <c r="E30" s="135"/>
      <c r="F30" s="135"/>
      <c r="G30" s="135"/>
      <c r="H30" s="135"/>
      <c r="I30" s="135"/>
      <c r="J30" s="135"/>
      <c r="K30" s="135"/>
    </row>
    <row r="31" spans="2:12" ht="13.5" customHeight="1">
      <c r="B31" s="105">
        <v>3.1</v>
      </c>
      <c r="C31" s="108" t="s">
        <v>1659</v>
      </c>
      <c r="D31" s="94">
        <f aca="true" t="shared" si="7" ref="D31:J31">+D7-D20</f>
        <v>0</v>
      </c>
      <c r="E31" s="94">
        <f t="shared" si="7"/>
        <v>19949928.11</v>
      </c>
      <c r="F31" s="94">
        <f t="shared" si="7"/>
        <v>0</v>
      </c>
      <c r="G31" s="94">
        <f t="shared" si="7"/>
        <v>0</v>
      </c>
      <c r="H31" s="94">
        <f t="shared" si="7"/>
        <v>0</v>
      </c>
      <c r="I31" s="94">
        <f t="shared" si="7"/>
        <v>0</v>
      </c>
      <c r="J31" s="94">
        <f t="shared" si="7"/>
        <v>3613432.75</v>
      </c>
      <c r="K31" s="94">
        <f>SUM(D31:J31)</f>
        <v>23563360.86</v>
      </c>
      <c r="L31" s="111"/>
    </row>
    <row r="32" spans="2:12" ht="13.5" customHeight="1">
      <c r="B32" s="105">
        <v>3.2</v>
      </c>
      <c r="C32" s="108" t="s">
        <v>1680</v>
      </c>
      <c r="D32" s="94">
        <f>+D18-D29</f>
        <v>0</v>
      </c>
      <c r="E32" s="136">
        <f>+E31+E8-E21</f>
        <v>12084495.37</v>
      </c>
      <c r="F32" s="94">
        <f>+F18-F29</f>
        <v>0</v>
      </c>
      <c r="G32" s="94">
        <f>+G18-G29</f>
        <v>0</v>
      </c>
      <c r="H32" s="94">
        <f>+H18-H29</f>
        <v>0</v>
      </c>
      <c r="I32" s="94">
        <f>+I18-I29</f>
        <v>0</v>
      </c>
      <c r="J32" s="94">
        <f>+J18-J29</f>
        <v>39742735.339999996</v>
      </c>
      <c r="K32" s="94">
        <f>+K7+K8-K29</f>
        <v>51827230.70999999</v>
      </c>
      <c r="L32" s="111"/>
    </row>
    <row r="33" spans="2:10" ht="12.75">
      <c r="B33" s="371" t="s">
        <v>1681</v>
      </c>
      <c r="C33" s="371"/>
      <c r="D33" s="371"/>
      <c r="E33" s="371"/>
      <c r="F33" s="371"/>
      <c r="G33" s="371"/>
      <c r="H33" s="371"/>
      <c r="I33" s="371"/>
      <c r="J33" s="371"/>
    </row>
    <row r="34" spans="2:10" ht="24" customHeight="1">
      <c r="B34" s="360" t="s">
        <v>1682</v>
      </c>
      <c r="C34" s="360"/>
      <c r="D34" s="360"/>
      <c r="E34" s="360"/>
      <c r="F34" s="360"/>
      <c r="G34" s="360"/>
      <c r="H34" s="360"/>
      <c r="I34" s="360"/>
      <c r="J34" s="360"/>
    </row>
    <row r="35" spans="2:10" ht="12.75">
      <c r="B35" s="361" t="s">
        <v>1683</v>
      </c>
      <c r="C35" s="361"/>
      <c r="D35" s="361"/>
      <c r="E35" s="361"/>
      <c r="F35" s="361"/>
      <c r="G35" s="361"/>
      <c r="H35" s="361"/>
      <c r="I35" s="361"/>
      <c r="J35" s="361"/>
    </row>
    <row r="36" spans="2:10" ht="12.75">
      <c r="B36" s="361" t="s">
        <v>1683</v>
      </c>
      <c r="C36" s="361"/>
      <c r="D36" s="361"/>
      <c r="E36" s="361"/>
      <c r="F36" s="361"/>
      <c r="G36" s="361"/>
      <c r="H36" s="361"/>
      <c r="I36" s="361"/>
      <c r="J36" s="361"/>
    </row>
    <row r="37" spans="2:10" ht="12.75">
      <c r="B37" s="361" t="s">
        <v>1683</v>
      </c>
      <c r="C37" s="361"/>
      <c r="D37" s="361"/>
      <c r="E37" s="361"/>
      <c r="F37" s="361"/>
      <c r="G37" s="361"/>
      <c r="H37" s="361"/>
      <c r="I37" s="361"/>
      <c r="J37" s="361"/>
    </row>
    <row r="38" ht="14.25">
      <c r="K38" s="112">
        <v>13</v>
      </c>
    </row>
    <row r="39" ht="12.75">
      <c r="B39" s="107"/>
    </row>
  </sheetData>
  <sheetProtection/>
  <mergeCells count="20">
    <mergeCell ref="B34:J34"/>
    <mergeCell ref="B35:J35"/>
    <mergeCell ref="B36:J36"/>
    <mergeCell ref="B37:J37"/>
    <mergeCell ref="K4:K5"/>
    <mergeCell ref="B9:B12"/>
    <mergeCell ref="B14:B17"/>
    <mergeCell ref="B22:B24"/>
    <mergeCell ref="B26:B28"/>
    <mergeCell ref="B33:J33"/>
    <mergeCell ref="B2:K2"/>
    <mergeCell ref="B4:B5"/>
    <mergeCell ref="C4:C5"/>
    <mergeCell ref="D4:D5"/>
    <mergeCell ref="E4:E5"/>
    <mergeCell ref="F4:F5"/>
    <mergeCell ref="G4:G5"/>
    <mergeCell ref="H4:H5"/>
    <mergeCell ref="I4:I5"/>
    <mergeCell ref="J4:J5"/>
  </mergeCells>
  <printOptions/>
  <pageMargins left="0.7" right="0.7" top="0.75" bottom="0.75" header="0.3" footer="0.3"/>
  <pageSetup horizontalDpi="600" verticalDpi="600" orientation="landscape" paperSize="9" scale="94" r:id="rId1"/>
</worksheet>
</file>

<file path=xl/worksheets/sheet15.xml><?xml version="1.0" encoding="utf-8"?>
<worksheet xmlns="http://schemas.openxmlformats.org/spreadsheetml/2006/main" xmlns:r="http://schemas.openxmlformats.org/officeDocument/2006/relationships">
  <sheetPr>
    <tabColor theme="9" tint="0.5999900102615356"/>
  </sheetPr>
  <dimension ref="B2:G48"/>
  <sheetViews>
    <sheetView view="pageBreakPreview" zoomScale="60" zoomScalePageLayoutView="0" workbookViewId="0" topLeftCell="A16">
      <selection activeCell="F19" sqref="F19"/>
    </sheetView>
  </sheetViews>
  <sheetFormatPr defaultColWidth="9.140625" defaultRowHeight="12.75"/>
  <cols>
    <col min="1" max="1" width="2.7109375" style="103" customWidth="1"/>
    <col min="2" max="2" width="3.00390625" style="103" customWidth="1"/>
    <col min="3" max="3" width="25.421875" style="103" customWidth="1"/>
    <col min="4" max="4" width="16.140625" style="103" customWidth="1"/>
    <col min="5" max="5" width="16.421875" style="103" customWidth="1"/>
    <col min="6" max="6" width="17.28125" style="103" customWidth="1"/>
    <col min="7" max="7" width="20.00390625" style="103" customWidth="1"/>
    <col min="8" max="16384" width="9.140625" style="103" customWidth="1"/>
  </cols>
  <sheetData>
    <row r="1" ht="21.75" customHeight="1"/>
    <row r="2" spans="2:7" ht="12.75">
      <c r="B2" s="366" t="s">
        <v>1704</v>
      </c>
      <c r="C2" s="367"/>
      <c r="D2" s="367"/>
      <c r="E2" s="367"/>
      <c r="F2" s="367"/>
      <c r="G2" s="367"/>
    </row>
    <row r="3" ht="12.75">
      <c r="B3" s="107"/>
    </row>
    <row r="4" spans="2:7" ht="12.75">
      <c r="B4" s="357" t="s">
        <v>1573</v>
      </c>
      <c r="C4" s="357" t="s">
        <v>1703</v>
      </c>
      <c r="D4" s="357" t="s">
        <v>1702</v>
      </c>
      <c r="E4" s="357" t="s">
        <v>1701</v>
      </c>
      <c r="F4" s="357" t="s">
        <v>1700</v>
      </c>
      <c r="G4" s="357" t="s">
        <v>1699</v>
      </c>
    </row>
    <row r="5" spans="2:7" ht="12.75">
      <c r="B5" s="357"/>
      <c r="C5" s="357"/>
      <c r="D5" s="357"/>
      <c r="E5" s="357"/>
      <c r="F5" s="357"/>
      <c r="G5" s="357"/>
    </row>
    <row r="6" spans="2:7" ht="12.75">
      <c r="B6" s="105">
        <v>1</v>
      </c>
      <c r="C6" s="108"/>
      <c r="D6" s="108"/>
      <c r="E6" s="108"/>
      <c r="F6" s="108"/>
      <c r="G6" s="108"/>
    </row>
    <row r="7" spans="2:7" ht="12.75">
      <c r="B7" s="105">
        <v>2</v>
      </c>
      <c r="C7" s="108"/>
      <c r="D7" s="108"/>
      <c r="E7" s="108"/>
      <c r="F7" s="108"/>
      <c r="G7" s="108"/>
    </row>
    <row r="8" spans="2:7" ht="12.75">
      <c r="B8" s="105">
        <v>3</v>
      </c>
      <c r="C8" s="108" t="s">
        <v>264</v>
      </c>
      <c r="D8" s="108"/>
      <c r="E8" s="108"/>
      <c r="F8" s="108"/>
      <c r="G8" s="108"/>
    </row>
    <row r="9" ht="12.75">
      <c r="B9" s="141"/>
    </row>
    <row r="10" spans="2:7" ht="12.75">
      <c r="B10" s="366" t="s">
        <v>1698</v>
      </c>
      <c r="C10" s="367"/>
      <c r="D10" s="367"/>
      <c r="E10" s="367"/>
      <c r="F10" s="367"/>
      <c r="G10" s="367"/>
    </row>
    <row r="11" ht="12.75">
      <c r="B11" s="107"/>
    </row>
    <row r="12" spans="2:7" ht="12.75">
      <c r="B12" s="357" t="s">
        <v>1573</v>
      </c>
      <c r="C12" s="357" t="s">
        <v>1697</v>
      </c>
      <c r="D12" s="357" t="s">
        <v>131</v>
      </c>
      <c r="E12" s="357"/>
      <c r="F12" s="357" t="s">
        <v>135</v>
      </c>
      <c r="G12" s="357"/>
    </row>
    <row r="13" spans="2:7" ht="12.75">
      <c r="B13" s="357"/>
      <c r="C13" s="357"/>
      <c r="D13" s="105" t="s">
        <v>1696</v>
      </c>
      <c r="E13" s="105" t="s">
        <v>1695</v>
      </c>
      <c r="F13" s="105" t="s">
        <v>1696</v>
      </c>
      <c r="G13" s="105" t="s">
        <v>1695</v>
      </c>
    </row>
    <row r="14" spans="2:7" ht="12.75">
      <c r="B14" s="105">
        <v>1</v>
      </c>
      <c r="C14" s="123"/>
      <c r="D14" s="140"/>
      <c r="E14" s="140"/>
      <c r="F14" s="140"/>
      <c r="G14" s="140"/>
    </row>
    <row r="15" spans="2:7" ht="12.75">
      <c r="B15" s="105">
        <v>2</v>
      </c>
      <c r="C15" s="108" t="s">
        <v>264</v>
      </c>
      <c r="D15" s="140"/>
      <c r="E15" s="140"/>
      <c r="F15" s="140"/>
      <c r="G15" s="140"/>
    </row>
    <row r="16" ht="12.75">
      <c r="B16" s="107" t="s">
        <v>1694</v>
      </c>
    </row>
    <row r="17" ht="12.75">
      <c r="B17" s="107" t="s">
        <v>1693</v>
      </c>
    </row>
    <row r="18" ht="12.75">
      <c r="B18" s="107" t="s">
        <v>1624</v>
      </c>
    </row>
    <row r="19" ht="12.75">
      <c r="B19" s="107" t="s">
        <v>1624</v>
      </c>
    </row>
    <row r="20" ht="19.5" customHeight="1">
      <c r="B20" s="107"/>
    </row>
    <row r="21" spans="2:7" ht="13.5" thickBot="1">
      <c r="B21" s="372" t="s">
        <v>1692</v>
      </c>
      <c r="C21" s="373"/>
      <c r="D21" s="373"/>
      <c r="E21" s="373"/>
      <c r="F21" s="373"/>
      <c r="G21" s="373"/>
    </row>
    <row r="22" spans="2:7" ht="12.75">
      <c r="B22" s="139"/>
      <c r="C22" s="138"/>
      <c r="D22" s="138"/>
      <c r="E22" s="138"/>
      <c r="F22" s="138"/>
      <c r="G22" s="138"/>
    </row>
    <row r="23" spans="2:7" ht="12.75">
      <c r="B23" s="374" t="s">
        <v>1691</v>
      </c>
      <c r="C23" s="374" t="s">
        <v>1690</v>
      </c>
      <c r="D23" s="357" t="s">
        <v>131</v>
      </c>
      <c r="E23" s="357"/>
      <c r="F23" s="375" t="s">
        <v>135</v>
      </c>
      <c r="G23" s="376"/>
    </row>
    <row r="24" spans="2:7" ht="26.25">
      <c r="B24" s="374"/>
      <c r="C24" s="374"/>
      <c r="D24" s="105" t="s">
        <v>1689</v>
      </c>
      <c r="E24" s="105" t="s">
        <v>1688</v>
      </c>
      <c r="F24" s="105" t="s">
        <v>1689</v>
      </c>
      <c r="G24" s="105" t="s">
        <v>1688</v>
      </c>
    </row>
    <row r="25" spans="2:7" ht="26.25">
      <c r="B25" s="105">
        <v>1</v>
      </c>
      <c r="C25" s="105" t="s">
        <v>1687</v>
      </c>
      <c r="D25" s="105"/>
      <c r="E25" s="105"/>
      <c r="F25" s="105"/>
      <c r="G25" s="105"/>
    </row>
    <row r="26" spans="2:7" ht="12.75">
      <c r="B26" s="105">
        <v>2</v>
      </c>
      <c r="C26" s="108"/>
      <c r="D26" s="105"/>
      <c r="E26" s="105"/>
      <c r="F26" s="105"/>
      <c r="G26" s="105"/>
    </row>
    <row r="27" spans="2:7" ht="12.75">
      <c r="B27" s="105">
        <v>3</v>
      </c>
      <c r="C27" s="108"/>
      <c r="D27" s="105"/>
      <c r="E27" s="105"/>
      <c r="F27" s="105"/>
      <c r="G27" s="105"/>
    </row>
    <row r="28" spans="2:7" ht="12.75">
      <c r="B28" s="105">
        <v>4</v>
      </c>
      <c r="C28" s="108" t="s">
        <v>264</v>
      </c>
      <c r="D28" s="105"/>
      <c r="E28" s="105"/>
      <c r="F28" s="105"/>
      <c r="G28" s="105"/>
    </row>
    <row r="29" ht="12.75">
      <c r="B29" s="106"/>
    </row>
    <row r="30" spans="2:7" ht="39" customHeight="1">
      <c r="B30" s="360" t="s">
        <v>1686</v>
      </c>
      <c r="C30" s="360"/>
      <c r="D30" s="360"/>
      <c r="E30" s="360"/>
      <c r="F30" s="360"/>
      <c r="G30" s="360"/>
    </row>
    <row r="31" spans="2:7" ht="12.75">
      <c r="B31" s="107" t="s">
        <v>1624</v>
      </c>
      <c r="C31" s="137"/>
      <c r="D31" s="137"/>
      <c r="E31" s="137"/>
      <c r="F31" s="137"/>
      <c r="G31" s="137"/>
    </row>
    <row r="32" spans="2:7" ht="12.75">
      <c r="B32" s="107" t="s">
        <v>1624</v>
      </c>
      <c r="C32" s="137"/>
      <c r="D32" s="137"/>
      <c r="E32" s="137"/>
      <c r="F32" s="137"/>
      <c r="G32" s="137"/>
    </row>
    <row r="33" spans="2:7" ht="12.75">
      <c r="B33" s="107" t="s">
        <v>1624</v>
      </c>
      <c r="C33" s="137"/>
      <c r="D33" s="137"/>
      <c r="E33" s="137"/>
      <c r="F33" s="137"/>
      <c r="G33" s="137"/>
    </row>
    <row r="34" spans="2:7" ht="12.75">
      <c r="B34" s="137"/>
      <c r="C34" s="137"/>
      <c r="D34" s="137"/>
      <c r="E34" s="137"/>
      <c r="F34" s="137"/>
      <c r="G34" s="137"/>
    </row>
    <row r="35" spans="2:7" ht="12.75">
      <c r="B35" s="366" t="s">
        <v>1685</v>
      </c>
      <c r="C35" s="367"/>
      <c r="D35" s="367"/>
      <c r="E35" s="367"/>
      <c r="F35" s="367"/>
      <c r="G35" s="367"/>
    </row>
    <row r="36" ht="12.75">
      <c r="B36" s="113"/>
    </row>
    <row r="37" spans="2:7" ht="65.25" customHeight="1">
      <c r="B37" s="360" t="s">
        <v>1684</v>
      </c>
      <c r="C37" s="360"/>
      <c r="D37" s="360"/>
      <c r="E37" s="360"/>
      <c r="F37" s="360"/>
      <c r="G37" s="360"/>
    </row>
    <row r="38" ht="12.75">
      <c r="B38" s="107" t="s">
        <v>1624</v>
      </c>
    </row>
    <row r="39" ht="12.75">
      <c r="B39" s="107" t="s">
        <v>1624</v>
      </c>
    </row>
    <row r="40" ht="12.75">
      <c r="B40" s="107" t="s">
        <v>1624</v>
      </c>
    </row>
    <row r="41" ht="12.75">
      <c r="B41" s="107" t="s">
        <v>1624</v>
      </c>
    </row>
    <row r="42" ht="12.75">
      <c r="B42" s="107" t="s">
        <v>1624</v>
      </c>
    </row>
    <row r="43" ht="12.75">
      <c r="B43" s="107" t="s">
        <v>1624</v>
      </c>
    </row>
    <row r="44" ht="12.75">
      <c r="B44" s="107" t="s">
        <v>1624</v>
      </c>
    </row>
    <row r="48" ht="14.25">
      <c r="G48" s="112">
        <v>14</v>
      </c>
    </row>
  </sheetData>
  <sheetProtection/>
  <mergeCells count="20">
    <mergeCell ref="B37:G37"/>
    <mergeCell ref="B23:B24"/>
    <mergeCell ref="C23:C24"/>
    <mergeCell ref="D23:E23"/>
    <mergeCell ref="F23:G23"/>
    <mergeCell ref="B30:G30"/>
    <mergeCell ref="B35:G35"/>
    <mergeCell ref="B10:G10"/>
    <mergeCell ref="B12:B13"/>
    <mergeCell ref="C12:C13"/>
    <mergeCell ref="D12:E12"/>
    <mergeCell ref="F12:G12"/>
    <mergeCell ref="B21:G21"/>
    <mergeCell ref="B2:G2"/>
    <mergeCell ref="B4:B5"/>
    <mergeCell ref="C4:C5"/>
    <mergeCell ref="D4:D5"/>
    <mergeCell ref="E4:E5"/>
    <mergeCell ref="F4:F5"/>
    <mergeCell ref="G4:G5"/>
  </mergeCells>
  <printOptions/>
  <pageMargins left="0.7" right="0.7" top="0.75" bottom="0.75" header="0.3" footer="0.3"/>
  <pageSetup horizontalDpi="600" verticalDpi="600" orientation="portrait" paperSize="9" scale="88" r:id="rId1"/>
</worksheet>
</file>

<file path=xl/worksheets/sheet16.xml><?xml version="1.0" encoding="utf-8"?>
<worksheet xmlns="http://schemas.openxmlformats.org/spreadsheetml/2006/main" xmlns:r="http://schemas.openxmlformats.org/officeDocument/2006/relationships">
  <sheetPr>
    <tabColor theme="9" tint="0.5999900102615356"/>
  </sheetPr>
  <dimension ref="B2:H53"/>
  <sheetViews>
    <sheetView view="pageBreakPreview" zoomScale="60" zoomScalePageLayoutView="0" workbookViewId="0" topLeftCell="A4">
      <selection activeCell="F49" sqref="F49"/>
    </sheetView>
  </sheetViews>
  <sheetFormatPr defaultColWidth="9.140625" defaultRowHeight="12.75"/>
  <cols>
    <col min="1" max="1" width="2.28125" style="142" customWidth="1"/>
    <col min="2" max="2" width="4.00390625" style="142" customWidth="1"/>
    <col min="3" max="3" width="19.7109375" style="142" customWidth="1"/>
    <col min="4" max="4" width="15.7109375" style="142" customWidth="1"/>
    <col min="5" max="5" width="18.28125" style="142" customWidth="1"/>
    <col min="6" max="6" width="13.28125" style="142" customWidth="1"/>
    <col min="7" max="7" width="16.421875" style="142" customWidth="1"/>
    <col min="8" max="8" width="15.8515625" style="142" customWidth="1"/>
    <col min="9" max="16384" width="9.140625" style="142" customWidth="1"/>
  </cols>
  <sheetData>
    <row r="2" spans="2:8" ht="12">
      <c r="B2" s="377" t="s">
        <v>1705</v>
      </c>
      <c r="C2" s="378"/>
      <c r="D2" s="378"/>
      <c r="E2" s="378"/>
      <c r="F2" s="378"/>
      <c r="G2" s="378"/>
      <c r="H2" s="378"/>
    </row>
    <row r="3" ht="12">
      <c r="B3" s="143"/>
    </row>
    <row r="4" spans="2:8" ht="26.25" customHeight="1">
      <c r="B4" s="144" t="s">
        <v>1573</v>
      </c>
      <c r="C4" s="379" t="s">
        <v>1591</v>
      </c>
      <c r="D4" s="379"/>
      <c r="E4" s="379" t="s">
        <v>131</v>
      </c>
      <c r="F4" s="379"/>
      <c r="G4" s="379" t="s">
        <v>135</v>
      </c>
      <c r="H4" s="379"/>
    </row>
    <row r="5" spans="2:8" ht="12">
      <c r="B5" s="144">
        <v>1</v>
      </c>
      <c r="C5" s="379"/>
      <c r="D5" s="379"/>
      <c r="E5" s="380"/>
      <c r="F5" s="380"/>
      <c r="G5" s="381"/>
      <c r="H5" s="381"/>
    </row>
    <row r="6" spans="2:8" ht="12">
      <c r="B6" s="144">
        <v>2</v>
      </c>
      <c r="C6" s="379"/>
      <c r="D6" s="379"/>
      <c r="E6" s="380"/>
      <c r="F6" s="380"/>
      <c r="G6" s="381"/>
      <c r="H6" s="381"/>
    </row>
    <row r="7" spans="2:8" ht="12">
      <c r="B7" s="144">
        <v>3</v>
      </c>
      <c r="C7" s="379" t="s">
        <v>264</v>
      </c>
      <c r="D7" s="379"/>
      <c r="E7" s="380"/>
      <c r="F7" s="380"/>
      <c r="G7" s="381"/>
      <c r="H7" s="381"/>
    </row>
    <row r="8" ht="9" customHeight="1">
      <c r="B8" s="145"/>
    </row>
    <row r="9" spans="2:8" ht="26.25" customHeight="1">
      <c r="B9" s="382" t="s">
        <v>1706</v>
      </c>
      <c r="C9" s="382"/>
      <c r="D9" s="382"/>
      <c r="E9" s="382"/>
      <c r="F9" s="382"/>
      <c r="G9" s="382"/>
      <c r="H9" s="382"/>
    </row>
    <row r="10" spans="2:8" ht="12">
      <c r="B10" s="383" t="s">
        <v>1707</v>
      </c>
      <c r="C10" s="383"/>
      <c r="D10" s="383"/>
      <c r="E10" s="383"/>
      <c r="F10" s="383"/>
      <c r="G10" s="383"/>
      <c r="H10" s="383"/>
    </row>
    <row r="11" spans="2:8" ht="12">
      <c r="B11" s="383" t="s">
        <v>1707</v>
      </c>
      <c r="C11" s="383"/>
      <c r="D11" s="383"/>
      <c r="E11" s="383"/>
      <c r="F11" s="383"/>
      <c r="G11" s="383"/>
      <c r="H11" s="383"/>
    </row>
    <row r="12" spans="2:8" ht="15.75" customHeight="1">
      <c r="B12" s="383" t="s">
        <v>1707</v>
      </c>
      <c r="C12" s="383"/>
      <c r="D12" s="383"/>
      <c r="E12" s="383"/>
      <c r="F12" s="383"/>
      <c r="G12" s="383"/>
      <c r="H12" s="383"/>
    </row>
    <row r="13" spans="2:8" ht="15.75" customHeight="1">
      <c r="B13" s="146"/>
      <c r="C13" s="146"/>
      <c r="D13" s="146"/>
      <c r="E13" s="146"/>
      <c r="F13" s="146"/>
      <c r="G13" s="146"/>
      <c r="H13" s="146"/>
    </row>
    <row r="14" spans="2:8" ht="12">
      <c r="B14" s="377" t="s">
        <v>1708</v>
      </c>
      <c r="C14" s="378"/>
      <c r="D14" s="378"/>
      <c r="E14" s="378"/>
      <c r="F14" s="378"/>
      <c r="G14" s="378"/>
      <c r="H14" s="378"/>
    </row>
    <row r="15" ht="12">
      <c r="B15" s="145" t="s">
        <v>1709</v>
      </c>
    </row>
    <row r="16" ht="12">
      <c r="B16" s="145"/>
    </row>
    <row r="17" spans="2:8" ht="12">
      <c r="B17" s="144" t="s">
        <v>1573</v>
      </c>
      <c r="C17" s="379" t="s">
        <v>1710</v>
      </c>
      <c r="D17" s="379"/>
      <c r="E17" s="379" t="s">
        <v>131</v>
      </c>
      <c r="F17" s="379"/>
      <c r="G17" s="379" t="s">
        <v>135</v>
      </c>
      <c r="H17" s="379"/>
    </row>
    <row r="18" spans="2:8" ht="12">
      <c r="B18" s="144">
        <v>1</v>
      </c>
      <c r="C18" s="384" t="s">
        <v>1711</v>
      </c>
      <c r="D18" s="384"/>
      <c r="E18" s="385">
        <f>'GB'!F495</f>
        <v>3110064135.46</v>
      </c>
      <c r="F18" s="385"/>
      <c r="G18" s="385">
        <f>'GB'!J495</f>
        <v>5047856517.25</v>
      </c>
      <c r="H18" s="385"/>
    </row>
    <row r="19" spans="2:8" ht="12">
      <c r="B19" s="144">
        <v>2</v>
      </c>
      <c r="C19" s="384" t="s">
        <v>1712</v>
      </c>
      <c r="D19" s="384"/>
      <c r="E19" s="385"/>
      <c r="F19" s="385"/>
      <c r="G19" s="385"/>
      <c r="H19" s="385"/>
    </row>
    <row r="20" spans="2:8" ht="12">
      <c r="B20" s="144">
        <v>3</v>
      </c>
      <c r="C20" s="384"/>
      <c r="D20" s="384"/>
      <c r="E20" s="385"/>
      <c r="F20" s="385"/>
      <c r="G20" s="385"/>
      <c r="H20" s="385"/>
    </row>
    <row r="21" spans="2:8" ht="12">
      <c r="B21" s="144">
        <v>4</v>
      </c>
      <c r="C21" s="384" t="s">
        <v>264</v>
      </c>
      <c r="D21" s="384"/>
      <c r="E21" s="385">
        <f>SUM(E18:F20)</f>
        <v>3110064135.46</v>
      </c>
      <c r="F21" s="385"/>
      <c r="G21" s="385">
        <f>SUM(G18:H20)</f>
        <v>5047856517.25</v>
      </c>
      <c r="H21" s="385"/>
    </row>
    <row r="22" spans="2:5" ht="12">
      <c r="B22" s="147"/>
      <c r="C22" s="146"/>
      <c r="D22" s="146"/>
      <c r="E22" s="147"/>
    </row>
    <row r="23" spans="2:5" ht="12">
      <c r="B23" s="145" t="s">
        <v>1713</v>
      </c>
      <c r="C23" s="146"/>
      <c r="D23" s="146"/>
      <c r="E23" s="147"/>
    </row>
    <row r="24" spans="2:5" ht="12">
      <c r="B24" s="145"/>
      <c r="C24" s="146"/>
      <c r="D24" s="146"/>
      <c r="E24" s="147"/>
    </row>
    <row r="25" spans="2:8" ht="25.5" customHeight="1">
      <c r="B25" s="144" t="s">
        <v>1573</v>
      </c>
      <c r="C25" s="384" t="s">
        <v>1714</v>
      </c>
      <c r="D25" s="384"/>
      <c r="E25" s="386" t="s">
        <v>131</v>
      </c>
      <c r="F25" s="387"/>
      <c r="G25" s="386" t="s">
        <v>135</v>
      </c>
      <c r="H25" s="387"/>
    </row>
    <row r="26" spans="2:8" ht="12">
      <c r="B26" s="144">
        <v>1</v>
      </c>
      <c r="C26" s="384" t="s">
        <v>1715</v>
      </c>
      <c r="D26" s="384"/>
      <c r="E26" s="388">
        <f>'GB'!F513</f>
        <v>74924616.52</v>
      </c>
      <c r="F26" s="389"/>
      <c r="G26" s="388"/>
      <c r="H26" s="389"/>
    </row>
    <row r="27" spans="2:8" ht="12">
      <c r="B27" s="144">
        <v>2</v>
      </c>
      <c r="C27" s="384" t="s">
        <v>1716</v>
      </c>
      <c r="D27" s="384"/>
      <c r="E27" s="388">
        <f>'GB'!F512</f>
        <v>2007389481.02</v>
      </c>
      <c r="F27" s="389"/>
      <c r="G27" s="388">
        <f>'GB'!J512</f>
        <v>1857638286.7</v>
      </c>
      <c r="H27" s="389"/>
    </row>
    <row r="28" spans="2:8" ht="12">
      <c r="B28" s="144">
        <v>3</v>
      </c>
      <c r="C28" s="384" t="s">
        <v>1717</v>
      </c>
      <c r="D28" s="384"/>
      <c r="E28" s="388">
        <f>'GB'!F514</f>
        <v>20999414</v>
      </c>
      <c r="F28" s="389"/>
      <c r="G28" s="388">
        <f>'GB'!J514</f>
        <v>111152554.29</v>
      </c>
      <c r="H28" s="389"/>
    </row>
    <row r="29" spans="2:8" ht="12">
      <c r="B29" s="144">
        <v>4</v>
      </c>
      <c r="C29" s="384" t="s">
        <v>1718</v>
      </c>
      <c r="D29" s="384"/>
      <c r="E29" s="388"/>
      <c r="F29" s="389"/>
      <c r="G29" s="388"/>
      <c r="H29" s="389"/>
    </row>
    <row r="30" spans="2:8" ht="12">
      <c r="B30" s="144">
        <v>5</v>
      </c>
      <c r="C30" s="384" t="s">
        <v>1719</v>
      </c>
      <c r="D30" s="384"/>
      <c r="E30" s="388"/>
      <c r="F30" s="389"/>
      <c r="G30" s="388"/>
      <c r="H30" s="389"/>
    </row>
    <row r="31" spans="2:8" ht="12">
      <c r="B31" s="144">
        <v>6</v>
      </c>
      <c r="C31" s="384"/>
      <c r="D31" s="384"/>
      <c r="E31" s="390"/>
      <c r="F31" s="391"/>
      <c r="G31" s="388"/>
      <c r="H31" s="389"/>
    </row>
    <row r="32" spans="2:8" ht="12">
      <c r="B32" s="144">
        <v>7</v>
      </c>
      <c r="C32" s="384" t="s">
        <v>264</v>
      </c>
      <c r="D32" s="384"/>
      <c r="E32" s="390">
        <f>SUM(E26:F31)</f>
        <v>2103313511.54</v>
      </c>
      <c r="F32" s="391"/>
      <c r="G32" s="390">
        <f>SUM(G26:H31)</f>
        <v>1968790840.99</v>
      </c>
      <c r="H32" s="391"/>
    </row>
    <row r="34" ht="12">
      <c r="B34" s="145" t="s">
        <v>1720</v>
      </c>
    </row>
    <row r="35" ht="12">
      <c r="B35" s="145"/>
    </row>
    <row r="36" spans="2:8" ht="15.75" customHeight="1">
      <c r="B36" s="379" t="s">
        <v>1573</v>
      </c>
      <c r="C36" s="379" t="s">
        <v>192</v>
      </c>
      <c r="D36" s="379"/>
      <c r="E36" s="379" t="s">
        <v>131</v>
      </c>
      <c r="F36" s="379"/>
      <c r="G36" s="379" t="s">
        <v>135</v>
      </c>
      <c r="H36" s="379"/>
    </row>
    <row r="37" spans="2:8" ht="12">
      <c r="B37" s="379"/>
      <c r="C37" s="379"/>
      <c r="D37" s="379"/>
      <c r="E37" s="144" t="s">
        <v>1721</v>
      </c>
      <c r="F37" s="144" t="s">
        <v>1722</v>
      </c>
      <c r="G37" s="144" t="s">
        <v>1721</v>
      </c>
      <c r="H37" s="144" t="s">
        <v>1722</v>
      </c>
    </row>
    <row r="38" spans="2:8" ht="26.25" customHeight="1">
      <c r="B38" s="144">
        <v>1</v>
      </c>
      <c r="C38" s="384" t="s">
        <v>1723</v>
      </c>
      <c r="D38" s="384"/>
      <c r="E38" s="148">
        <f>'GB'!F523</f>
        <v>22923491959.09</v>
      </c>
      <c r="F38" s="148"/>
      <c r="G38" s="148">
        <f>'GB'!J523</f>
        <v>18162807249.32</v>
      </c>
      <c r="H38" s="148"/>
    </row>
    <row r="39" spans="2:8" ht="12">
      <c r="B39" s="144">
        <v>2</v>
      </c>
      <c r="C39" s="384" t="s">
        <v>1712</v>
      </c>
      <c r="D39" s="384"/>
      <c r="E39" s="148"/>
      <c r="F39" s="148"/>
      <c r="G39" s="148"/>
      <c r="H39" s="148"/>
    </row>
    <row r="40" spans="2:8" ht="12">
      <c r="B40" s="144">
        <v>3</v>
      </c>
      <c r="C40" s="384"/>
      <c r="D40" s="384"/>
      <c r="E40" s="148"/>
      <c r="F40" s="148"/>
      <c r="G40" s="148"/>
      <c r="H40" s="148"/>
    </row>
    <row r="41" spans="2:8" ht="12">
      <c r="B41" s="144">
        <v>4</v>
      </c>
      <c r="C41" s="384" t="s">
        <v>264</v>
      </c>
      <c r="D41" s="384"/>
      <c r="E41" s="148">
        <f>SUM(E38:E40)</f>
        <v>22923491959.09</v>
      </c>
      <c r="F41" s="148">
        <f>SUM(F38:F40)</f>
        <v>0</v>
      </c>
      <c r="G41" s="148">
        <f>SUM(G38:G40)</f>
        <v>18162807249.32</v>
      </c>
      <c r="H41" s="148">
        <f>SUM(H38:H40)</f>
        <v>0</v>
      </c>
    </row>
    <row r="43" ht="12">
      <c r="B43" s="149" t="s">
        <v>1724</v>
      </c>
    </row>
    <row r="44" ht="12">
      <c r="B44" s="145"/>
    </row>
    <row r="45" spans="2:8" ht="36">
      <c r="B45" s="150" t="s">
        <v>1573</v>
      </c>
      <c r="C45" s="150" t="s">
        <v>1725</v>
      </c>
      <c r="D45" s="144" t="s">
        <v>131</v>
      </c>
      <c r="E45" s="144" t="s">
        <v>1586</v>
      </c>
      <c r="F45" s="144" t="s">
        <v>1726</v>
      </c>
      <c r="G45" s="144" t="s">
        <v>1727</v>
      </c>
      <c r="H45" s="144" t="s">
        <v>135</v>
      </c>
    </row>
    <row r="46" spans="2:8" ht="12">
      <c r="B46" s="144">
        <v>1</v>
      </c>
      <c r="C46" s="150" t="s">
        <v>1728</v>
      </c>
      <c r="D46" s="148"/>
      <c r="E46" s="148"/>
      <c r="F46" s="148"/>
      <c r="G46" s="148"/>
      <c r="H46" s="148">
        <f>+D46+E46-F46</f>
        <v>0</v>
      </c>
    </row>
    <row r="47" spans="2:8" ht="12">
      <c r="B47" s="144">
        <v>2</v>
      </c>
      <c r="C47" s="150" t="s">
        <v>1729</v>
      </c>
      <c r="D47" s="148"/>
      <c r="E47" s="148"/>
      <c r="F47" s="148"/>
      <c r="G47" s="148"/>
      <c r="H47" s="148">
        <f>+D47+E47-F47</f>
        <v>0</v>
      </c>
    </row>
    <row r="48" spans="2:8" ht="12">
      <c r="B48" s="144">
        <v>3</v>
      </c>
      <c r="C48" s="150" t="s">
        <v>475</v>
      </c>
      <c r="D48" s="148">
        <f>'GB'!F529</f>
        <v>57149583.07</v>
      </c>
      <c r="E48" s="148">
        <f>'GB'!H529</f>
        <v>16136363.83</v>
      </c>
      <c r="F48" s="148">
        <f>'GB'!G529</f>
        <v>24685103.62</v>
      </c>
      <c r="G48" s="148"/>
      <c r="H48" s="148">
        <f>+D48+E48-F48</f>
        <v>48600843.28</v>
      </c>
    </row>
    <row r="49" spans="2:8" ht="12">
      <c r="B49" s="144">
        <v>4</v>
      </c>
      <c r="C49" s="150" t="s">
        <v>264</v>
      </c>
      <c r="D49" s="148">
        <f>SUM(D46:D48)</f>
        <v>57149583.07</v>
      </c>
      <c r="E49" s="148">
        <f>SUM(E46:E48)</f>
        <v>16136363.83</v>
      </c>
      <c r="F49" s="148">
        <f>SUM(F46:F48)</f>
        <v>24685103.62</v>
      </c>
      <c r="G49" s="148">
        <f>SUM(G46:G48)</f>
        <v>0</v>
      </c>
      <c r="H49" s="148">
        <f>SUM(H46:H48)</f>
        <v>48600843.28</v>
      </c>
    </row>
    <row r="50" ht="12">
      <c r="B50" s="145"/>
    </row>
    <row r="51" spans="2:8" ht="12">
      <c r="B51" s="145"/>
      <c r="H51" s="151">
        <v>15</v>
      </c>
    </row>
    <row r="52" ht="12">
      <c r="B52" s="145"/>
    </row>
    <row r="53" ht="12">
      <c r="B53" s="145"/>
    </row>
  </sheetData>
  <sheetProtection/>
  <mergeCells count="65">
    <mergeCell ref="C40:D40"/>
    <mergeCell ref="C41:D41"/>
    <mergeCell ref="B36:B37"/>
    <mergeCell ref="C36:D37"/>
    <mergeCell ref="E36:F36"/>
    <mergeCell ref="G36:H36"/>
    <mergeCell ref="C38:D38"/>
    <mergeCell ref="C39:D39"/>
    <mergeCell ref="C31:D31"/>
    <mergeCell ref="E31:F31"/>
    <mergeCell ref="G31:H31"/>
    <mergeCell ref="C32:D32"/>
    <mergeCell ref="E32:F32"/>
    <mergeCell ref="G32:H32"/>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0:D20"/>
    <mergeCell ref="E20:F20"/>
    <mergeCell ref="G20:H20"/>
    <mergeCell ref="C21:D21"/>
    <mergeCell ref="E21:F21"/>
    <mergeCell ref="G21:H21"/>
    <mergeCell ref="C18:D18"/>
    <mergeCell ref="E18:F18"/>
    <mergeCell ref="G18:H18"/>
    <mergeCell ref="C19:D19"/>
    <mergeCell ref="E19:F19"/>
    <mergeCell ref="G19:H19"/>
    <mergeCell ref="B9:H9"/>
    <mergeCell ref="B10:H10"/>
    <mergeCell ref="B11:H11"/>
    <mergeCell ref="B12:H12"/>
    <mergeCell ref="B14:H14"/>
    <mergeCell ref="C17:D17"/>
    <mergeCell ref="E17:F17"/>
    <mergeCell ref="G17:H17"/>
    <mergeCell ref="C6:D6"/>
    <mergeCell ref="E6:F6"/>
    <mergeCell ref="G6:H6"/>
    <mergeCell ref="C7:D7"/>
    <mergeCell ref="E7:F7"/>
    <mergeCell ref="G7:H7"/>
    <mergeCell ref="B2:H2"/>
    <mergeCell ref="C4:D4"/>
    <mergeCell ref="E4:F4"/>
    <mergeCell ref="G4:H4"/>
    <mergeCell ref="C5:D5"/>
    <mergeCell ref="E5:F5"/>
    <mergeCell ref="G5:H5"/>
  </mergeCells>
  <printOptions/>
  <pageMargins left="0.7" right="0.7" top="0.75" bottom="0.75" header="0.3" footer="0.3"/>
  <pageSetup horizontalDpi="600" verticalDpi="600" orientation="portrait" paperSize="9" scale="81" r:id="rId1"/>
</worksheet>
</file>

<file path=xl/worksheets/sheet17.xml><?xml version="1.0" encoding="utf-8"?>
<worksheet xmlns="http://schemas.openxmlformats.org/spreadsheetml/2006/main" xmlns:r="http://schemas.openxmlformats.org/officeDocument/2006/relationships">
  <sheetPr>
    <tabColor theme="9" tint="0.5999900102615356"/>
  </sheetPr>
  <dimension ref="B2:H49"/>
  <sheetViews>
    <sheetView view="pageBreakPreview" zoomScale="60" zoomScalePageLayoutView="0" workbookViewId="0" topLeftCell="A1">
      <selection activeCell="G22" sqref="G22"/>
    </sheetView>
  </sheetViews>
  <sheetFormatPr defaultColWidth="9.140625" defaultRowHeight="12.75"/>
  <cols>
    <col min="1" max="1" width="3.140625" style="103" customWidth="1"/>
    <col min="2" max="2" width="3.421875" style="103" customWidth="1"/>
    <col min="3" max="3" width="19.28125" style="103" customWidth="1"/>
    <col min="4" max="4" width="14.140625" style="103" customWidth="1"/>
    <col min="5" max="5" width="16.140625" style="103" customWidth="1"/>
    <col min="6" max="6" width="11.57421875" style="103" customWidth="1"/>
    <col min="7" max="7" width="15.7109375" style="103" customWidth="1"/>
    <col min="8" max="8" width="14.140625" style="103" customWidth="1"/>
    <col min="9" max="10" width="9.140625" style="103" customWidth="1"/>
    <col min="11" max="11" width="11.00390625" style="103" bestFit="1" customWidth="1"/>
    <col min="12" max="16384" width="9.140625" style="103" customWidth="1"/>
  </cols>
  <sheetData>
    <row r="2" ht="12.75">
      <c r="B2" s="107" t="s">
        <v>1730</v>
      </c>
    </row>
    <row r="3" spans="2:8" ht="12.75">
      <c r="B3" s="361" t="s">
        <v>1731</v>
      </c>
      <c r="C3" s="361"/>
      <c r="D3" s="361"/>
      <c r="E3" s="361"/>
      <c r="F3" s="361"/>
      <c r="G3" s="361"/>
      <c r="H3" s="361"/>
    </row>
    <row r="4" spans="2:8" ht="12.75">
      <c r="B4" s="361" t="s">
        <v>1731</v>
      </c>
      <c r="C4" s="361"/>
      <c r="D4" s="361"/>
      <c r="E4" s="361"/>
      <c r="F4" s="361"/>
      <c r="G4" s="361"/>
      <c r="H4" s="361"/>
    </row>
    <row r="5" ht="12.75">
      <c r="B5" s="107"/>
    </row>
    <row r="6" ht="12.75">
      <c r="B6" s="107" t="s">
        <v>1732</v>
      </c>
    </row>
    <row r="7" ht="12.75">
      <c r="B7" s="106"/>
    </row>
    <row r="8" spans="2:8" ht="26.25" customHeight="1">
      <c r="B8" s="105" t="s">
        <v>1573</v>
      </c>
      <c r="C8" s="357" t="s">
        <v>1591</v>
      </c>
      <c r="D8" s="357"/>
      <c r="E8" s="357" t="s">
        <v>131</v>
      </c>
      <c r="F8" s="357"/>
      <c r="G8" s="357" t="s">
        <v>135</v>
      </c>
      <c r="H8" s="357"/>
    </row>
    <row r="9" spans="2:8" ht="12.75">
      <c r="B9" s="105">
        <v>1</v>
      </c>
      <c r="C9" s="362" t="s">
        <v>1733</v>
      </c>
      <c r="D9" s="362"/>
      <c r="E9" s="392">
        <f>'GB'!F502</f>
        <v>1969623085.68</v>
      </c>
      <c r="F9" s="392"/>
      <c r="G9" s="392">
        <f>'GB'!J502</f>
        <v>4663957874.58</v>
      </c>
      <c r="H9" s="392"/>
    </row>
    <row r="10" spans="2:8" ht="12.75">
      <c r="B10" s="105"/>
      <c r="C10" s="393" t="s">
        <v>264</v>
      </c>
      <c r="D10" s="394"/>
      <c r="E10" s="345">
        <f>SUM(E9:F9)</f>
        <v>1969623085.68</v>
      </c>
      <c r="F10" s="345"/>
      <c r="G10" s="345">
        <f>SUM(G9:H9)</f>
        <v>4663957874.58</v>
      </c>
      <c r="H10" s="345"/>
    </row>
    <row r="11" ht="12.75">
      <c r="B11" s="107" t="s">
        <v>1734</v>
      </c>
    </row>
    <row r="12" spans="2:8" ht="12.75">
      <c r="B12" s="361" t="s">
        <v>1731</v>
      </c>
      <c r="C12" s="361"/>
      <c r="D12" s="361"/>
      <c r="E12" s="361"/>
      <c r="F12" s="361"/>
      <c r="G12" s="361"/>
      <c r="H12" s="361"/>
    </row>
    <row r="13" spans="2:8" ht="12.75">
      <c r="B13" s="361" t="s">
        <v>1731</v>
      </c>
      <c r="C13" s="361"/>
      <c r="D13" s="361"/>
      <c r="E13" s="361"/>
      <c r="F13" s="361"/>
      <c r="G13" s="361"/>
      <c r="H13" s="361"/>
    </row>
    <row r="14" ht="12.75">
      <c r="B14" s="107"/>
    </row>
    <row r="15" ht="12.75">
      <c r="B15" s="107" t="s">
        <v>1735</v>
      </c>
    </row>
    <row r="16" ht="12.75">
      <c r="B16" s="106"/>
    </row>
    <row r="17" spans="2:8" ht="12.75">
      <c r="B17" s="374" t="s">
        <v>1573</v>
      </c>
      <c r="C17" s="357" t="s">
        <v>1591</v>
      </c>
      <c r="D17" s="357"/>
      <c r="E17" s="357" t="s">
        <v>131</v>
      </c>
      <c r="F17" s="357"/>
      <c r="G17" s="357" t="s">
        <v>135</v>
      </c>
      <c r="H17" s="357"/>
    </row>
    <row r="18" spans="2:8" ht="12.75">
      <c r="B18" s="374"/>
      <c r="C18" s="357"/>
      <c r="D18" s="357"/>
      <c r="E18" s="105" t="s">
        <v>1721</v>
      </c>
      <c r="F18" s="105" t="s">
        <v>1722</v>
      </c>
      <c r="G18" s="105" t="s">
        <v>1721</v>
      </c>
      <c r="H18" s="105" t="s">
        <v>1722</v>
      </c>
    </row>
    <row r="19" spans="2:8" ht="12.75">
      <c r="B19" s="105">
        <v>1</v>
      </c>
      <c r="C19" s="395" t="s">
        <v>1736</v>
      </c>
      <c r="D19" s="395"/>
      <c r="E19" s="94"/>
      <c r="F19" s="94"/>
      <c r="G19" s="94">
        <v>0</v>
      </c>
      <c r="H19" s="94"/>
    </row>
    <row r="20" spans="2:8" ht="21.75" customHeight="1">
      <c r="B20" s="357"/>
      <c r="C20" s="395" t="s">
        <v>1737</v>
      </c>
      <c r="D20" s="395"/>
      <c r="E20" s="94">
        <v>0</v>
      </c>
      <c r="F20" s="94"/>
      <c r="G20" s="94"/>
      <c r="H20" s="94"/>
    </row>
    <row r="21" spans="2:8" ht="24.75" customHeight="1">
      <c r="B21" s="357"/>
      <c r="C21" s="395" t="s">
        <v>1738</v>
      </c>
      <c r="D21" s="395"/>
      <c r="E21" s="94">
        <v>0</v>
      </c>
      <c r="F21" s="94"/>
      <c r="G21" s="94"/>
      <c r="H21" s="94"/>
    </row>
    <row r="22" spans="2:8" ht="12.75">
      <c r="B22" s="357"/>
      <c r="C22" s="395" t="s">
        <v>1739</v>
      </c>
      <c r="D22" s="395"/>
      <c r="E22" s="94">
        <f>'GB'!F536</f>
        <v>8030222061.02</v>
      </c>
      <c r="F22" s="94"/>
      <c r="G22" s="94">
        <f>'GB'!J536</f>
        <v>9424063114.57</v>
      </c>
      <c r="H22" s="94"/>
    </row>
    <row r="23" spans="2:8" ht="24.75" customHeight="1">
      <c r="B23" s="105">
        <v>2</v>
      </c>
      <c r="C23" s="395" t="s">
        <v>1740</v>
      </c>
      <c r="D23" s="395"/>
      <c r="E23" s="94">
        <v>0</v>
      </c>
      <c r="F23" s="94"/>
      <c r="G23" s="94"/>
      <c r="H23" s="94"/>
    </row>
    <row r="24" spans="2:8" ht="12.75">
      <c r="B24" s="105">
        <v>3</v>
      </c>
      <c r="C24" s="395"/>
      <c r="D24" s="395"/>
      <c r="E24" s="94">
        <f>+E19</f>
        <v>0</v>
      </c>
      <c r="F24" s="94"/>
      <c r="G24" s="94">
        <v>0</v>
      </c>
      <c r="H24" s="94"/>
    </row>
    <row r="25" ht="12.75">
      <c r="B25" s="107" t="s">
        <v>1741</v>
      </c>
    </row>
    <row r="26" spans="2:8" ht="12.75">
      <c r="B26" s="361" t="s">
        <v>1731</v>
      </c>
      <c r="C26" s="361"/>
      <c r="D26" s="361"/>
      <c r="E26" s="361"/>
      <c r="F26" s="361"/>
      <c r="G26" s="361"/>
      <c r="H26" s="361"/>
    </row>
    <row r="27" spans="2:8" ht="12.75">
      <c r="B27" s="361" t="s">
        <v>1731</v>
      </c>
      <c r="C27" s="361"/>
      <c r="D27" s="361"/>
      <c r="E27" s="361"/>
      <c r="F27" s="361"/>
      <c r="G27" s="361"/>
      <c r="H27" s="361"/>
    </row>
    <row r="28" spans="2:8" ht="12.75">
      <c r="B28" s="361" t="s">
        <v>1731</v>
      </c>
      <c r="C28" s="361"/>
      <c r="D28" s="361"/>
      <c r="E28" s="361"/>
      <c r="F28" s="361"/>
      <c r="G28" s="361"/>
      <c r="H28" s="361"/>
    </row>
    <row r="29" ht="12.75">
      <c r="B29" s="106"/>
    </row>
    <row r="30" spans="2:8" ht="12.75">
      <c r="B30" s="366" t="s">
        <v>1742</v>
      </c>
      <c r="C30" s="367"/>
      <c r="D30" s="367"/>
      <c r="E30" s="367"/>
      <c r="F30" s="367"/>
      <c r="G30" s="367"/>
      <c r="H30" s="367"/>
    </row>
    <row r="31" ht="9" customHeight="1">
      <c r="B31" s="106"/>
    </row>
    <row r="32" spans="2:3" ht="12.75">
      <c r="B32" s="396" t="s">
        <v>1743</v>
      </c>
      <c r="C32" s="396"/>
    </row>
    <row r="33" ht="7.5" customHeight="1">
      <c r="B33" s="106"/>
    </row>
    <row r="34" spans="2:8" ht="26.25">
      <c r="B34" s="368" t="s">
        <v>1573</v>
      </c>
      <c r="C34" s="368" t="s">
        <v>192</v>
      </c>
      <c r="D34" s="357" t="s">
        <v>1744</v>
      </c>
      <c r="E34" s="357"/>
      <c r="F34" s="357" t="s">
        <v>1745</v>
      </c>
      <c r="G34" s="357"/>
      <c r="H34" s="105" t="s">
        <v>1746</v>
      </c>
    </row>
    <row r="35" spans="2:8" ht="22.5" customHeight="1">
      <c r="B35" s="397"/>
      <c r="C35" s="397"/>
      <c r="D35" s="357" t="s">
        <v>1747</v>
      </c>
      <c r="E35" s="357" t="s">
        <v>1748</v>
      </c>
      <c r="F35" s="357" t="s">
        <v>1747</v>
      </c>
      <c r="G35" s="357" t="s">
        <v>1748</v>
      </c>
      <c r="H35" s="357"/>
    </row>
    <row r="36" spans="2:8" ht="12.75">
      <c r="B36" s="369"/>
      <c r="C36" s="369"/>
      <c r="D36" s="357"/>
      <c r="E36" s="357"/>
      <c r="F36" s="357"/>
      <c r="G36" s="357"/>
      <c r="H36" s="357"/>
    </row>
    <row r="37" spans="2:8" ht="12.75">
      <c r="B37" s="105">
        <v>1</v>
      </c>
      <c r="C37" s="121" t="s">
        <v>131</v>
      </c>
      <c r="D37" s="98"/>
      <c r="E37" s="98">
        <f>'GB'!F539</f>
        <v>5415300</v>
      </c>
      <c r="F37" s="98"/>
      <c r="G37" s="98"/>
      <c r="H37" s="98">
        <f>+E37+G37</f>
        <v>5415300</v>
      </c>
    </row>
    <row r="38" spans="2:8" ht="12.75">
      <c r="B38" s="105">
        <v>2</v>
      </c>
      <c r="C38" s="121" t="s">
        <v>1586</v>
      </c>
      <c r="D38" s="98"/>
      <c r="E38" s="98">
        <v>0</v>
      </c>
      <c r="F38" s="98"/>
      <c r="G38" s="98"/>
      <c r="H38" s="98"/>
    </row>
    <row r="39" spans="2:8" ht="12.75">
      <c r="B39" s="105">
        <v>3</v>
      </c>
      <c r="C39" s="121" t="s">
        <v>1749</v>
      </c>
      <c r="D39" s="98"/>
      <c r="E39" s="98">
        <v>0</v>
      </c>
      <c r="F39" s="98"/>
      <c r="G39" s="98"/>
      <c r="H39" s="98"/>
    </row>
    <row r="40" spans="2:8" ht="12.75">
      <c r="B40" s="105">
        <v>4</v>
      </c>
      <c r="C40" s="121" t="s">
        <v>135</v>
      </c>
      <c r="D40" s="98"/>
      <c r="E40" s="98">
        <f>+E37+E38-E39</f>
        <v>5415300</v>
      </c>
      <c r="F40" s="98">
        <f>+F37+F38-F39</f>
        <v>0</v>
      </c>
      <c r="G40" s="98">
        <f>+G37+G38-G39</f>
        <v>0</v>
      </c>
      <c r="H40" s="98">
        <f>+H37+H38-H39</f>
        <v>5415300</v>
      </c>
    </row>
    <row r="42" ht="12.75">
      <c r="B42" s="107" t="s">
        <v>1750</v>
      </c>
    </row>
    <row r="43" ht="9" customHeight="1">
      <c r="B43" s="107"/>
    </row>
    <row r="44" spans="2:8" ht="66">
      <c r="B44" s="105" t="s">
        <v>1573</v>
      </c>
      <c r="C44" s="105" t="s">
        <v>192</v>
      </c>
      <c r="D44" s="357" t="s">
        <v>1751</v>
      </c>
      <c r="E44" s="357"/>
      <c r="F44" s="105" t="s">
        <v>1752</v>
      </c>
      <c r="G44" s="357" t="s">
        <v>264</v>
      </c>
      <c r="H44" s="357"/>
    </row>
    <row r="45" spans="2:8" ht="12.75">
      <c r="B45" s="105">
        <v>1</v>
      </c>
      <c r="C45" s="108" t="s">
        <v>131</v>
      </c>
      <c r="D45" s="345">
        <f>'GB'!J542</f>
        <v>631113119.95</v>
      </c>
      <c r="E45" s="345"/>
      <c r="F45" s="152">
        <v>0</v>
      </c>
      <c r="G45" s="392">
        <f>+D45+F45</f>
        <v>631113119.95</v>
      </c>
      <c r="H45" s="392"/>
    </row>
    <row r="46" spans="2:8" ht="12.75">
      <c r="B46" s="105">
        <f>+B45+1</f>
        <v>2</v>
      </c>
      <c r="C46" s="108" t="s">
        <v>1614</v>
      </c>
      <c r="D46" s="345">
        <v>0</v>
      </c>
      <c r="E46" s="345"/>
      <c r="F46" s="152">
        <v>0</v>
      </c>
      <c r="G46" s="392">
        <f>+D46+F46</f>
        <v>0</v>
      </c>
      <c r="H46" s="392"/>
    </row>
    <row r="47" spans="2:8" ht="26.25">
      <c r="B47" s="121">
        <f>+B46+1</f>
        <v>3</v>
      </c>
      <c r="C47" s="108" t="s">
        <v>1753</v>
      </c>
      <c r="D47" s="345">
        <v>0</v>
      </c>
      <c r="E47" s="345"/>
      <c r="F47" s="152">
        <v>0</v>
      </c>
      <c r="G47" s="392">
        <f>+D47+F47</f>
        <v>0</v>
      </c>
      <c r="H47" s="392"/>
    </row>
    <row r="49" ht="14.25">
      <c r="B49" s="153">
        <v>16</v>
      </c>
    </row>
  </sheetData>
  <sheetProtection/>
  <mergeCells count="46">
    <mergeCell ref="D47:E47"/>
    <mergeCell ref="G47:H47"/>
    <mergeCell ref="H35:H36"/>
    <mergeCell ref="D44:E44"/>
    <mergeCell ref="G44:H44"/>
    <mergeCell ref="D45:E45"/>
    <mergeCell ref="G45:H45"/>
    <mergeCell ref="D46:E46"/>
    <mergeCell ref="G46:H46"/>
    <mergeCell ref="B34:B36"/>
    <mergeCell ref="C34:C36"/>
    <mergeCell ref="D34:E34"/>
    <mergeCell ref="F34:G34"/>
    <mergeCell ref="D35:D36"/>
    <mergeCell ref="E35:E36"/>
    <mergeCell ref="F35:F36"/>
    <mergeCell ref="G35:G36"/>
    <mergeCell ref="C24:D24"/>
    <mergeCell ref="B26:H26"/>
    <mergeCell ref="B27:H27"/>
    <mergeCell ref="B28:H28"/>
    <mergeCell ref="B30:H30"/>
    <mergeCell ref="B32:C32"/>
    <mergeCell ref="C19:D19"/>
    <mergeCell ref="B20:B22"/>
    <mergeCell ref="C20:D20"/>
    <mergeCell ref="C21:D21"/>
    <mergeCell ref="C22:D22"/>
    <mergeCell ref="C23:D23"/>
    <mergeCell ref="C10:D10"/>
    <mergeCell ref="E10:F10"/>
    <mergeCell ref="G10:H10"/>
    <mergeCell ref="B12:H12"/>
    <mergeCell ref="B13:H13"/>
    <mergeCell ref="B17:B18"/>
    <mergeCell ref="C17:D18"/>
    <mergeCell ref="E17:F17"/>
    <mergeCell ref="G17:H17"/>
    <mergeCell ref="B3:H3"/>
    <mergeCell ref="B4:H4"/>
    <mergeCell ref="C8:D8"/>
    <mergeCell ref="E8:F8"/>
    <mergeCell ref="G8:H8"/>
    <mergeCell ref="C9:D9"/>
    <mergeCell ref="E9:F9"/>
    <mergeCell ref="G9:H9"/>
  </mergeCells>
  <printOptions/>
  <pageMargins left="0.7" right="0.7" top="0.75" bottom="0.75" header="0.3" footer="0.3"/>
  <pageSetup horizontalDpi="600" verticalDpi="600" orientation="portrait" paperSize="9" scale="91" r:id="rId1"/>
</worksheet>
</file>

<file path=xl/worksheets/sheet18.xml><?xml version="1.0" encoding="utf-8"?>
<worksheet xmlns="http://schemas.openxmlformats.org/spreadsheetml/2006/main" xmlns:r="http://schemas.openxmlformats.org/officeDocument/2006/relationships">
  <sheetPr>
    <tabColor theme="9" tint="0.5999900102615356"/>
  </sheetPr>
  <dimension ref="B3:H43"/>
  <sheetViews>
    <sheetView zoomScalePageLayoutView="0" workbookViewId="0" topLeftCell="A26">
      <selection activeCell="G39" sqref="G39"/>
    </sheetView>
  </sheetViews>
  <sheetFormatPr defaultColWidth="9.140625" defaultRowHeight="12.75"/>
  <cols>
    <col min="1" max="1" width="2.28125" style="103" customWidth="1"/>
    <col min="2" max="2" width="3.8515625" style="103" customWidth="1"/>
    <col min="3" max="3" width="25.7109375" style="103" customWidth="1"/>
    <col min="4" max="4" width="13.00390625" style="103" customWidth="1"/>
    <col min="5" max="5" width="17.28125" style="103" customWidth="1"/>
    <col min="6" max="7" width="17.421875" style="103" customWidth="1"/>
    <col min="8" max="16384" width="9.140625" style="103" customWidth="1"/>
  </cols>
  <sheetData>
    <row r="3" spans="2:8" ht="38.25" customHeight="1">
      <c r="B3" s="154">
        <v>4</v>
      </c>
      <c r="C3" s="398" t="s">
        <v>1754</v>
      </c>
      <c r="D3" s="399"/>
      <c r="E3" s="155">
        <v>0</v>
      </c>
      <c r="F3" s="155">
        <v>0</v>
      </c>
      <c r="G3" s="156">
        <f>+E3+F3</f>
        <v>0</v>
      </c>
      <c r="H3" s="157"/>
    </row>
    <row r="4" spans="2:7" ht="13.5">
      <c r="B4" s="158">
        <f>+B3+1</f>
        <v>5</v>
      </c>
      <c r="C4" s="398" t="s">
        <v>1615</v>
      </c>
      <c r="D4" s="399"/>
      <c r="E4" s="155">
        <f>SUM(E5:E7)</f>
        <v>0</v>
      </c>
      <c r="F4" s="155">
        <f>SUM(F5:F7)</f>
        <v>0</v>
      </c>
      <c r="G4" s="156"/>
    </row>
    <row r="5" spans="2:7" ht="25.5" customHeight="1">
      <c r="B5" s="400"/>
      <c r="C5" s="398" t="s">
        <v>1753</v>
      </c>
      <c r="D5" s="399"/>
      <c r="E5" s="155"/>
      <c r="F5" s="155"/>
      <c r="G5" s="156">
        <f>+E5+F5</f>
        <v>0</v>
      </c>
    </row>
    <row r="6" spans="2:7" ht="25.5" customHeight="1">
      <c r="B6" s="401"/>
      <c r="C6" s="398" t="s">
        <v>255</v>
      </c>
      <c r="D6" s="399"/>
      <c r="E6" s="155"/>
      <c r="F6" s="155"/>
      <c r="G6" s="156"/>
    </row>
    <row r="7" spans="2:7" ht="25.5" customHeight="1">
      <c r="B7" s="402"/>
      <c r="C7" s="398" t="s">
        <v>1755</v>
      </c>
      <c r="D7" s="399"/>
      <c r="E7" s="155"/>
      <c r="F7" s="155"/>
      <c r="G7" s="156">
        <f>+E7+F7</f>
        <v>0</v>
      </c>
    </row>
    <row r="8" spans="2:7" ht="13.5">
      <c r="B8" s="158">
        <v>4</v>
      </c>
      <c r="C8" s="398" t="s">
        <v>135</v>
      </c>
      <c r="D8" s="399"/>
      <c r="E8" s="155">
        <f>'GB'!F542</f>
        <v>631113119.95</v>
      </c>
      <c r="F8" s="155"/>
      <c r="G8" s="156">
        <f>'GB'!J542</f>
        <v>631113119.95</v>
      </c>
    </row>
    <row r="10" spans="2:7" ht="12.75">
      <c r="B10" s="396" t="s">
        <v>1756</v>
      </c>
      <c r="C10" s="396"/>
      <c r="D10" s="396"/>
      <c r="E10" s="396"/>
      <c r="F10" s="396"/>
      <c r="G10" s="396"/>
    </row>
    <row r="11" ht="12.75">
      <c r="B11" s="106"/>
    </row>
    <row r="12" spans="2:7" ht="26.25">
      <c r="B12" s="105" t="s">
        <v>1573</v>
      </c>
      <c r="C12" s="105" t="s">
        <v>192</v>
      </c>
      <c r="D12" s="105" t="s">
        <v>131</v>
      </c>
      <c r="E12" s="105" t="s">
        <v>1586</v>
      </c>
      <c r="F12" s="105" t="s">
        <v>1749</v>
      </c>
      <c r="G12" s="105" t="s">
        <v>135</v>
      </c>
    </row>
    <row r="13" spans="2:7" ht="26.25">
      <c r="B13" s="105">
        <v>1</v>
      </c>
      <c r="C13" s="108" t="s">
        <v>1757</v>
      </c>
      <c r="D13" s="105"/>
      <c r="E13" s="105"/>
      <c r="F13" s="105"/>
      <c r="G13" s="105"/>
    </row>
    <row r="14" spans="2:7" ht="39">
      <c r="B14" s="105">
        <v>2</v>
      </c>
      <c r="C14" s="108" t="s">
        <v>1758</v>
      </c>
      <c r="D14" s="108"/>
      <c r="E14" s="108"/>
      <c r="F14" s="108"/>
      <c r="G14" s="108"/>
    </row>
    <row r="15" spans="2:7" ht="12.75">
      <c r="B15" s="105">
        <v>3</v>
      </c>
      <c r="C15" s="108" t="s">
        <v>1759</v>
      </c>
      <c r="D15" s="108"/>
      <c r="E15" s="108"/>
      <c r="F15" s="108"/>
      <c r="G15" s="108"/>
    </row>
    <row r="16" spans="2:7" ht="12.75">
      <c r="B16" s="105">
        <v>4</v>
      </c>
      <c r="C16" s="108" t="s">
        <v>264</v>
      </c>
      <c r="D16" s="108"/>
      <c r="E16" s="108"/>
      <c r="F16" s="108"/>
      <c r="G16" s="108"/>
    </row>
    <row r="18" spans="2:7" ht="12.75">
      <c r="B18" s="396" t="s">
        <v>1760</v>
      </c>
      <c r="C18" s="396"/>
      <c r="D18" s="396"/>
      <c r="E18" s="396"/>
      <c r="F18" s="396"/>
      <c r="G18" s="396"/>
    </row>
    <row r="19" ht="12.75">
      <c r="B19" s="106"/>
    </row>
    <row r="20" spans="2:7" ht="12.75">
      <c r="B20" s="361" t="s">
        <v>1761</v>
      </c>
      <c r="C20" s="361"/>
      <c r="D20" s="361"/>
      <c r="E20" s="361"/>
      <c r="F20" s="361"/>
      <c r="G20" s="361"/>
    </row>
    <row r="21" spans="2:7" ht="13.5">
      <c r="B21" s="403" t="s">
        <v>1762</v>
      </c>
      <c r="C21" s="403"/>
      <c r="D21" s="403"/>
      <c r="E21" s="403"/>
      <c r="F21" s="403"/>
      <c r="G21" s="403"/>
    </row>
    <row r="22" spans="2:7" ht="13.5">
      <c r="B22" s="403" t="s">
        <v>1762</v>
      </c>
      <c r="C22" s="403"/>
      <c r="D22" s="403"/>
      <c r="E22" s="403"/>
      <c r="F22" s="403"/>
      <c r="G22" s="403"/>
    </row>
    <row r="23" spans="2:7" ht="13.5">
      <c r="B23" s="403" t="s">
        <v>1762</v>
      </c>
      <c r="C23" s="403"/>
      <c r="D23" s="403"/>
      <c r="E23" s="403"/>
      <c r="F23" s="403"/>
      <c r="G23" s="403"/>
    </row>
    <row r="24" spans="2:7" ht="13.5">
      <c r="B24" s="403" t="s">
        <v>1762</v>
      </c>
      <c r="C24" s="403"/>
      <c r="D24" s="403"/>
      <c r="E24" s="403"/>
      <c r="F24" s="403"/>
      <c r="G24" s="403"/>
    </row>
    <row r="25" ht="21.75" customHeight="1"/>
    <row r="26" spans="2:7" ht="12.75">
      <c r="B26" s="366" t="s">
        <v>1763</v>
      </c>
      <c r="C26" s="367"/>
      <c r="D26" s="367"/>
      <c r="E26" s="367"/>
      <c r="F26" s="367"/>
      <c r="G26" s="367"/>
    </row>
    <row r="27" spans="2:7" ht="12.75">
      <c r="B27" s="139"/>
      <c r="C27" s="138"/>
      <c r="D27" s="138"/>
      <c r="E27" s="138"/>
      <c r="F27" s="138"/>
      <c r="G27" s="138"/>
    </row>
    <row r="28" spans="2:7" ht="12.75">
      <c r="B28" s="121" t="s">
        <v>1573</v>
      </c>
      <c r="C28" s="395" t="s">
        <v>192</v>
      </c>
      <c r="D28" s="395"/>
      <c r="E28" s="395"/>
      <c r="F28" s="108" t="s">
        <v>191</v>
      </c>
      <c r="G28" s="105" t="s">
        <v>1764</v>
      </c>
    </row>
    <row r="29" spans="2:7" ht="12.75">
      <c r="B29" s="115">
        <v>1</v>
      </c>
      <c r="C29" s="404" t="s">
        <v>1765</v>
      </c>
      <c r="D29" s="404"/>
      <c r="E29" s="404"/>
      <c r="F29" s="159"/>
      <c r="G29" s="159"/>
    </row>
    <row r="30" spans="2:7" ht="26.25" customHeight="1">
      <c r="B30" s="357">
        <v>1.1</v>
      </c>
      <c r="C30" s="395" t="s">
        <v>1766</v>
      </c>
      <c r="D30" s="395"/>
      <c r="E30" s="395"/>
      <c r="F30" s="159"/>
      <c r="G30" s="159"/>
    </row>
    <row r="31" spans="2:7" ht="12.75">
      <c r="B31" s="357"/>
      <c r="C31" s="395"/>
      <c r="D31" s="395"/>
      <c r="E31" s="395"/>
      <c r="F31" s="159"/>
      <c r="G31" s="159"/>
    </row>
    <row r="32" spans="2:7" ht="26.25" customHeight="1">
      <c r="B32" s="357">
        <v>1.2</v>
      </c>
      <c r="C32" s="395" t="s">
        <v>1767</v>
      </c>
      <c r="D32" s="395"/>
      <c r="E32" s="395"/>
      <c r="F32" s="159">
        <f>OUD!D9</f>
        <v>46173121218.3</v>
      </c>
      <c r="G32" s="159">
        <f>OUD!E9</f>
        <v>64916740222.87</v>
      </c>
    </row>
    <row r="33" spans="2:7" ht="12.75">
      <c r="B33" s="357"/>
      <c r="C33" s="395"/>
      <c r="D33" s="395"/>
      <c r="E33" s="395"/>
      <c r="F33" s="159"/>
      <c r="G33" s="159"/>
    </row>
    <row r="34" spans="2:7" ht="12.75">
      <c r="B34" s="105">
        <v>1.3</v>
      </c>
      <c r="C34" s="395" t="s">
        <v>1768</v>
      </c>
      <c r="D34" s="395"/>
      <c r="E34" s="395"/>
      <c r="F34" s="159">
        <f>+F30+F32</f>
        <v>46173121218.3</v>
      </c>
      <c r="G34" s="159">
        <f>+G30+G32</f>
        <v>64916740222.87</v>
      </c>
    </row>
    <row r="35" spans="2:7" ht="26.25" customHeight="1">
      <c r="B35" s="115">
        <v>2</v>
      </c>
      <c r="C35" s="404" t="s">
        <v>1769</v>
      </c>
      <c r="D35" s="404"/>
      <c r="E35" s="404"/>
      <c r="F35" s="159"/>
      <c r="G35" s="159"/>
    </row>
    <row r="36" spans="2:7" ht="12.75">
      <c r="B36" s="115">
        <v>3</v>
      </c>
      <c r="C36" s="404" t="s">
        <v>1770</v>
      </c>
      <c r="D36" s="404"/>
      <c r="E36" s="404"/>
      <c r="F36" s="159">
        <f>+F34-F35</f>
        <v>46173121218.3</v>
      </c>
      <c r="G36" s="159">
        <f>+G34-G35</f>
        <v>64916740222.87</v>
      </c>
    </row>
    <row r="37" spans="2:7" ht="12.75">
      <c r="B37" s="115">
        <v>4</v>
      </c>
      <c r="C37" s="404" t="s">
        <v>1771</v>
      </c>
      <c r="D37" s="404"/>
      <c r="E37" s="404"/>
      <c r="F37" s="159"/>
      <c r="G37" s="159"/>
    </row>
    <row r="38" spans="2:7" ht="26.25" customHeight="1">
      <c r="B38" s="105">
        <v>4.1</v>
      </c>
      <c r="C38" s="395" t="s">
        <v>1772</v>
      </c>
      <c r="D38" s="395"/>
      <c r="E38" s="395"/>
      <c r="F38" s="159">
        <f>OUD!D10</f>
        <v>42429116133.78</v>
      </c>
      <c r="G38" s="159">
        <f>OUD!E10</f>
        <v>60492021827.58</v>
      </c>
    </row>
    <row r="39" spans="6:7" ht="12.75">
      <c r="F39" s="111"/>
      <c r="G39" s="111"/>
    </row>
    <row r="40" spans="2:7" ht="24" customHeight="1">
      <c r="B40" s="360" t="s">
        <v>1773</v>
      </c>
      <c r="C40" s="405"/>
      <c r="D40" s="405"/>
      <c r="E40" s="405"/>
      <c r="F40" s="405"/>
      <c r="G40" s="405"/>
    </row>
    <row r="41" spans="2:7" ht="38.25" customHeight="1">
      <c r="B41" s="406" t="s">
        <v>1774</v>
      </c>
      <c r="C41" s="407"/>
      <c r="D41" s="407"/>
      <c r="E41" s="407"/>
      <c r="F41" s="407"/>
      <c r="G41" s="407"/>
    </row>
    <row r="43" ht="14.25">
      <c r="G43" s="160">
        <v>17</v>
      </c>
    </row>
  </sheetData>
  <sheetProtection/>
  <mergeCells count="30">
    <mergeCell ref="C37:E37"/>
    <mergeCell ref="C38:E38"/>
    <mergeCell ref="B40:G40"/>
    <mergeCell ref="B41:G41"/>
    <mergeCell ref="B32:B33"/>
    <mergeCell ref="C32:E32"/>
    <mergeCell ref="C33:E33"/>
    <mergeCell ref="C34:E34"/>
    <mergeCell ref="C35:E35"/>
    <mergeCell ref="C36:E36"/>
    <mergeCell ref="B23:G23"/>
    <mergeCell ref="B24:G24"/>
    <mergeCell ref="B26:G26"/>
    <mergeCell ref="C28:E28"/>
    <mergeCell ref="C29:E29"/>
    <mergeCell ref="B30:B31"/>
    <mergeCell ref="C30:E30"/>
    <mergeCell ref="C31:E31"/>
    <mergeCell ref="C8:D8"/>
    <mergeCell ref="B10:G10"/>
    <mergeCell ref="B18:G18"/>
    <mergeCell ref="B20:G20"/>
    <mergeCell ref="B21:G21"/>
    <mergeCell ref="B22:G22"/>
    <mergeCell ref="C3:D3"/>
    <mergeCell ref="C4:D4"/>
    <mergeCell ref="B5:B7"/>
    <mergeCell ref="C5:D5"/>
    <mergeCell ref="C6:D6"/>
    <mergeCell ref="C7:D7"/>
  </mergeCells>
  <printOptions/>
  <pageMargins left="0.7" right="0.7" top="0.75" bottom="0.75" header="0.3" footer="0.3"/>
  <pageSetup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tabColor theme="9" tint="0.5999900102615356"/>
  </sheetPr>
  <dimension ref="B2:I53"/>
  <sheetViews>
    <sheetView zoomScalePageLayoutView="0" workbookViewId="0" topLeftCell="A22">
      <selection activeCell="G51" sqref="G51"/>
    </sheetView>
  </sheetViews>
  <sheetFormatPr defaultColWidth="9.140625" defaultRowHeight="12.75"/>
  <cols>
    <col min="1" max="1" width="1.8515625" style="103" customWidth="1"/>
    <col min="2" max="2" width="3.7109375" style="103" customWidth="1"/>
    <col min="3" max="3" width="31.57421875" style="103" customWidth="1"/>
    <col min="4" max="4" width="10.8515625" style="103" customWidth="1"/>
    <col min="5" max="5" width="15.140625" style="103" customWidth="1"/>
    <col min="6" max="6" width="15.421875" style="103" customWidth="1"/>
    <col min="7" max="7" width="16.28125" style="103" customWidth="1"/>
    <col min="8" max="8" width="14.00390625" style="103" bestFit="1" customWidth="1"/>
    <col min="9" max="9" width="11.28125" style="103" bestFit="1" customWidth="1"/>
    <col min="10" max="16384" width="9.140625" style="103" customWidth="1"/>
  </cols>
  <sheetData>
    <row r="2" spans="2:7" ht="12.75">
      <c r="B2" s="108"/>
      <c r="C2" s="121"/>
      <c r="D2" s="357"/>
      <c r="E2" s="357"/>
      <c r="F2" s="358"/>
      <c r="G2" s="358"/>
    </row>
    <row r="3" spans="2:7" ht="12.75">
      <c r="B3" s="408">
        <v>4.2</v>
      </c>
      <c r="C3" s="108" t="s">
        <v>1775</v>
      </c>
      <c r="D3" s="357"/>
      <c r="E3" s="357"/>
      <c r="F3" s="409"/>
      <c r="G3" s="409"/>
    </row>
    <row r="4" spans="2:7" ht="12.75">
      <c r="B4" s="408"/>
      <c r="C4" s="108"/>
      <c r="D4" s="357"/>
      <c r="E4" s="357"/>
      <c r="F4" s="358"/>
      <c r="G4" s="358"/>
    </row>
    <row r="5" spans="2:7" ht="12.75">
      <c r="B5" s="161">
        <v>4.3</v>
      </c>
      <c r="C5" s="108" t="s">
        <v>1776</v>
      </c>
      <c r="D5" s="364"/>
      <c r="E5" s="357"/>
      <c r="F5" s="364">
        <f>+F3</f>
        <v>0</v>
      </c>
      <c r="G5" s="357"/>
    </row>
    <row r="6" ht="12" customHeight="1">
      <c r="B6" s="106"/>
    </row>
    <row r="7" spans="2:7" ht="12.75">
      <c r="B7" s="366" t="s">
        <v>1777</v>
      </c>
      <c r="C7" s="367"/>
      <c r="D7" s="367"/>
      <c r="E7" s="367"/>
      <c r="F7" s="367"/>
      <c r="G7" s="367"/>
    </row>
    <row r="8" spans="2:7" ht="9" customHeight="1">
      <c r="B8" s="138"/>
      <c r="C8" s="138"/>
      <c r="D8" s="138"/>
      <c r="E8" s="138"/>
      <c r="F8" s="138"/>
      <c r="G8" s="138"/>
    </row>
    <row r="9" spans="2:4" ht="12.75">
      <c r="B9" s="396" t="s">
        <v>1778</v>
      </c>
      <c r="C9" s="396"/>
      <c r="D9" s="396"/>
    </row>
    <row r="10" ht="9.75" customHeight="1">
      <c r="B10" s="106"/>
    </row>
    <row r="11" spans="2:7" ht="12.75">
      <c r="B11" s="105" t="s">
        <v>1573</v>
      </c>
      <c r="C11" s="357" t="s">
        <v>1779</v>
      </c>
      <c r="D11" s="357"/>
      <c r="E11" s="357"/>
      <c r="F11" s="108" t="s">
        <v>191</v>
      </c>
      <c r="G11" s="105" t="s">
        <v>1764</v>
      </c>
    </row>
    <row r="12" spans="2:7" ht="12.75">
      <c r="B12" s="105">
        <v>1</v>
      </c>
      <c r="C12" s="362" t="s">
        <v>439</v>
      </c>
      <c r="D12" s="362"/>
      <c r="E12" s="362"/>
      <c r="F12" s="162">
        <f>OUD!D16</f>
        <v>2488564526.29</v>
      </c>
      <c r="G12" s="162">
        <f>OUD!E16</f>
        <v>27272727.269999996</v>
      </c>
    </row>
    <row r="13" spans="2:7" ht="12.75">
      <c r="B13" s="105"/>
      <c r="C13" s="357" t="s">
        <v>264</v>
      </c>
      <c r="D13" s="357"/>
      <c r="E13" s="357"/>
      <c r="F13" s="159">
        <f>SUM(F12:F12)</f>
        <v>2488564526.29</v>
      </c>
      <c r="G13" s="162">
        <f>SUM(G12:G12)</f>
        <v>27272727.269999996</v>
      </c>
    </row>
    <row r="14" spans="2:7" ht="10.5" customHeight="1">
      <c r="B14" s="163"/>
      <c r="C14" s="163"/>
      <c r="D14" s="163"/>
      <c r="E14" s="163"/>
      <c r="F14" s="164"/>
      <c r="G14" s="165"/>
    </row>
    <row r="15" spans="2:7" ht="12.75">
      <c r="B15" s="396" t="s">
        <v>1780</v>
      </c>
      <c r="C15" s="396"/>
      <c r="D15" s="396"/>
      <c r="E15" s="396"/>
      <c r="F15" s="396"/>
      <c r="G15" s="396"/>
    </row>
    <row r="16" ht="9" customHeight="1">
      <c r="B16" s="106"/>
    </row>
    <row r="17" spans="2:7" ht="12.75">
      <c r="B17" s="105" t="s">
        <v>1573</v>
      </c>
      <c r="C17" s="357" t="s">
        <v>1591</v>
      </c>
      <c r="D17" s="357"/>
      <c r="E17" s="357"/>
      <c r="F17" s="108" t="s">
        <v>191</v>
      </c>
      <c r="G17" s="105" t="s">
        <v>1764</v>
      </c>
    </row>
    <row r="18" spans="2:7" ht="26.25" customHeight="1">
      <c r="B18" s="105">
        <v>1</v>
      </c>
      <c r="C18" s="395" t="s">
        <v>1781</v>
      </c>
      <c r="D18" s="395"/>
      <c r="E18" s="395"/>
      <c r="F18" s="159"/>
      <c r="G18" s="162"/>
    </row>
    <row r="19" spans="2:7" ht="26.25" customHeight="1">
      <c r="B19" s="105">
        <v>2</v>
      </c>
      <c r="C19" s="395" t="s">
        <v>1782</v>
      </c>
      <c r="D19" s="395"/>
      <c r="E19" s="395"/>
      <c r="F19" s="162"/>
      <c r="G19" s="162"/>
    </row>
    <row r="20" spans="2:7" ht="26.25" customHeight="1">
      <c r="B20" s="105">
        <v>3</v>
      </c>
      <c r="C20" s="395" t="s">
        <v>1783</v>
      </c>
      <c r="D20" s="395"/>
      <c r="E20" s="395"/>
      <c r="F20" s="159"/>
      <c r="G20" s="162"/>
    </row>
    <row r="21" spans="2:7" ht="12.75">
      <c r="B21" s="105">
        <v>4</v>
      </c>
      <c r="C21" s="395" t="s">
        <v>1784</v>
      </c>
      <c r="D21" s="395"/>
      <c r="E21" s="395"/>
      <c r="F21" s="162">
        <f>OUD!D21</f>
        <v>132724835.92</v>
      </c>
      <c r="G21" s="162">
        <f>OUD!E21</f>
        <v>-2504844.09</v>
      </c>
    </row>
    <row r="22" spans="2:7" ht="12.75">
      <c r="B22" s="105">
        <v>5</v>
      </c>
      <c r="C22" s="395" t="s">
        <v>264</v>
      </c>
      <c r="D22" s="395"/>
      <c r="E22" s="395"/>
      <c r="F22" s="159">
        <f>SUM(F18:F21)</f>
        <v>132724835.92</v>
      </c>
      <c r="G22" s="162">
        <f>SUM(G18:G21)</f>
        <v>-2504844.09</v>
      </c>
    </row>
    <row r="23" spans="2:5" ht="9" customHeight="1">
      <c r="B23" s="166"/>
      <c r="C23" s="167"/>
      <c r="D23" s="167"/>
      <c r="E23" s="167"/>
    </row>
    <row r="24" ht="12.75">
      <c r="B24" s="107" t="s">
        <v>1785</v>
      </c>
    </row>
    <row r="25" ht="8.25" customHeight="1">
      <c r="B25" s="106"/>
    </row>
    <row r="26" spans="2:7" ht="12.75">
      <c r="B26" s="105" t="s">
        <v>1573</v>
      </c>
      <c r="C26" s="357" t="s">
        <v>1786</v>
      </c>
      <c r="D26" s="357"/>
      <c r="E26" s="357"/>
      <c r="F26" s="105" t="s">
        <v>191</v>
      </c>
      <c r="G26" s="105" t="s">
        <v>1787</v>
      </c>
    </row>
    <row r="27" spans="2:7" ht="12.75">
      <c r="B27" s="105">
        <v>1</v>
      </c>
      <c r="C27" s="395" t="s">
        <v>1788</v>
      </c>
      <c r="D27" s="395"/>
      <c r="E27" s="395"/>
      <c r="F27" s="162"/>
      <c r="G27" s="162"/>
    </row>
    <row r="28" spans="2:7" ht="14.25">
      <c r="B28" s="105">
        <v>2</v>
      </c>
      <c r="C28" s="410" t="s">
        <v>1789</v>
      </c>
      <c r="D28" s="411"/>
      <c r="E28" s="412"/>
      <c r="F28" s="159"/>
      <c r="G28" s="162"/>
    </row>
    <row r="29" spans="2:7" ht="12.75">
      <c r="B29" s="105">
        <v>3</v>
      </c>
      <c r="C29" s="395" t="s">
        <v>1790</v>
      </c>
      <c r="D29" s="395"/>
      <c r="E29" s="395"/>
      <c r="F29" s="159"/>
      <c r="G29" s="162"/>
    </row>
    <row r="30" spans="2:7" ht="12.75">
      <c r="B30" s="105">
        <v>4</v>
      </c>
      <c r="C30" s="395" t="s">
        <v>1791</v>
      </c>
      <c r="D30" s="395"/>
      <c r="E30" s="395"/>
      <c r="F30" s="159"/>
      <c r="G30" s="162"/>
    </row>
    <row r="31" spans="2:7" ht="26.25" customHeight="1">
      <c r="B31" s="105">
        <v>5</v>
      </c>
      <c r="C31" s="395" t="s">
        <v>1792</v>
      </c>
      <c r="D31" s="395"/>
      <c r="E31" s="395"/>
      <c r="F31" s="159"/>
      <c r="G31" s="162"/>
    </row>
    <row r="32" spans="2:7" ht="12.75">
      <c r="B32" s="105">
        <v>6</v>
      </c>
      <c r="C32" s="395"/>
      <c r="D32" s="395"/>
      <c r="E32" s="395"/>
      <c r="F32" s="159"/>
      <c r="G32" s="162"/>
    </row>
    <row r="33" spans="2:7" ht="12.75">
      <c r="B33" s="105">
        <v>7</v>
      </c>
      <c r="C33" s="395" t="s">
        <v>264</v>
      </c>
      <c r="D33" s="395"/>
      <c r="E33" s="395"/>
      <c r="F33" s="159">
        <f>SUM(F27:F32)</f>
        <v>0</v>
      </c>
      <c r="G33" s="162">
        <f>SUM(G27:G32)</f>
        <v>0</v>
      </c>
    </row>
    <row r="34" ht="7.5" customHeight="1">
      <c r="B34" s="106"/>
    </row>
    <row r="35" spans="2:7" ht="12.75">
      <c r="B35" s="366" t="s">
        <v>1793</v>
      </c>
      <c r="C35" s="367"/>
      <c r="D35" s="367"/>
      <c r="E35" s="367"/>
      <c r="F35" s="367"/>
      <c r="G35" s="367"/>
    </row>
    <row r="36" ht="8.25" customHeight="1">
      <c r="B36" s="106"/>
    </row>
    <row r="37" ht="12.75">
      <c r="B37" s="107" t="s">
        <v>1794</v>
      </c>
    </row>
    <row r="38" ht="6.75" customHeight="1">
      <c r="B38" s="107"/>
    </row>
    <row r="39" spans="2:7" ht="12.75">
      <c r="B39" s="357" t="s">
        <v>1573</v>
      </c>
      <c r="C39" s="357" t="s">
        <v>1795</v>
      </c>
      <c r="D39" s="357" t="s">
        <v>191</v>
      </c>
      <c r="E39" s="357"/>
      <c r="F39" s="357" t="s">
        <v>1764</v>
      </c>
      <c r="G39" s="357"/>
    </row>
    <row r="40" spans="2:7" ht="12.75">
      <c r="B40" s="357"/>
      <c r="C40" s="357"/>
      <c r="D40" s="105" t="s">
        <v>1796</v>
      </c>
      <c r="E40" s="105" t="s">
        <v>1797</v>
      </c>
      <c r="F40" s="105" t="s">
        <v>1796</v>
      </c>
      <c r="G40" s="105" t="s">
        <v>1797</v>
      </c>
    </row>
    <row r="41" spans="2:7" ht="12.75">
      <c r="B41" s="105">
        <v>1</v>
      </c>
      <c r="C41" s="108" t="s">
        <v>1798</v>
      </c>
      <c r="D41" s="105"/>
      <c r="E41" s="168">
        <v>225836694.09</v>
      </c>
      <c r="F41" s="105"/>
      <c r="G41" s="168">
        <f>'GB'!H591</f>
        <v>278679081.65</v>
      </c>
    </row>
    <row r="42" spans="2:7" ht="26.25">
      <c r="B42" s="105">
        <v>2</v>
      </c>
      <c r="C42" s="108" t="s">
        <v>1799</v>
      </c>
      <c r="D42" s="105"/>
      <c r="E42" s="168">
        <v>16234269</v>
      </c>
      <c r="F42" s="105"/>
      <c r="G42" s="168">
        <f>'GB'!H594-'GB'!H705</f>
        <v>32528730</v>
      </c>
    </row>
    <row r="43" spans="2:9" ht="27" customHeight="1">
      <c r="B43" s="105">
        <v>3</v>
      </c>
      <c r="C43" s="108" t="s">
        <v>1800</v>
      </c>
      <c r="D43" s="105"/>
      <c r="E43" s="168">
        <v>3172863</v>
      </c>
      <c r="F43" s="105"/>
      <c r="G43" s="168">
        <f>'GB'!H633+'GB'!H668+'GB'!H671</f>
        <v>8956175.7</v>
      </c>
      <c r="H43" s="169"/>
      <c r="I43" s="111"/>
    </row>
    <row r="44" spans="2:9" ht="12.75">
      <c r="B44" s="105">
        <v>4</v>
      </c>
      <c r="C44" s="108" t="s">
        <v>1801</v>
      </c>
      <c r="D44" s="105"/>
      <c r="E44" s="168">
        <v>12198766.83</v>
      </c>
      <c r="F44" s="105"/>
      <c r="G44" s="168">
        <f>'GB'!H606</f>
        <v>15788739.64</v>
      </c>
      <c r="I44" s="169"/>
    </row>
    <row r="45" spans="2:9" ht="12.75">
      <c r="B45" s="105">
        <v>5</v>
      </c>
      <c r="C45" s="108" t="s">
        <v>1802</v>
      </c>
      <c r="D45" s="105"/>
      <c r="E45" s="168">
        <v>11825603.38</v>
      </c>
      <c r="F45" s="105"/>
      <c r="G45" s="168">
        <f>'GB'!H600+'GB'!H658</f>
        <v>13852398.09</v>
      </c>
      <c r="I45" s="169"/>
    </row>
    <row r="46" spans="2:9" ht="12.75">
      <c r="B46" s="105">
        <v>6</v>
      </c>
      <c r="C46" s="108" t="s">
        <v>1803</v>
      </c>
      <c r="D46" s="105"/>
      <c r="E46" s="168">
        <v>5278477.48</v>
      </c>
      <c r="F46" s="105"/>
      <c r="G46" s="168">
        <f>'GB'!H617</f>
        <v>14951414.62</v>
      </c>
      <c r="I46" s="111"/>
    </row>
    <row r="47" spans="2:7" ht="12.75">
      <c r="B47" s="105">
        <v>7</v>
      </c>
      <c r="C47" s="108" t="s">
        <v>1804</v>
      </c>
      <c r="D47" s="105"/>
      <c r="E47" s="168">
        <v>902201818.18</v>
      </c>
      <c r="F47" s="105"/>
      <c r="G47" s="168">
        <f>'GB'!H664</f>
        <v>1141455454.55</v>
      </c>
    </row>
    <row r="48" spans="2:7" ht="12.75">
      <c r="B48" s="105">
        <v>8</v>
      </c>
      <c r="C48" s="108" t="s">
        <v>340</v>
      </c>
      <c r="D48" s="105"/>
      <c r="E48" s="168">
        <v>511401.82</v>
      </c>
      <c r="F48" s="105"/>
      <c r="G48" s="168">
        <f>'GB'!H646</f>
        <v>1829777.27</v>
      </c>
    </row>
    <row r="49" spans="2:7" ht="12.75">
      <c r="B49" s="105">
        <v>9</v>
      </c>
      <c r="C49" s="108" t="s">
        <v>1805</v>
      </c>
      <c r="D49" s="105"/>
      <c r="E49" s="168">
        <v>17709027.59</v>
      </c>
      <c r="F49" s="105"/>
      <c r="G49" s="168"/>
    </row>
    <row r="50" spans="2:7" ht="12.75">
      <c r="B50" s="105">
        <v>10</v>
      </c>
      <c r="C50" s="108" t="s">
        <v>1806</v>
      </c>
      <c r="D50" s="105"/>
      <c r="E50" s="168">
        <v>2709500</v>
      </c>
      <c r="F50" s="105"/>
      <c r="G50" s="168">
        <f>'GB'!H661</f>
        <v>178200</v>
      </c>
    </row>
    <row r="51" spans="5:7" ht="12" customHeight="1">
      <c r="E51" s="170">
        <f>SUM(E41:E50)</f>
        <v>1197678421.37</v>
      </c>
      <c r="G51" s="170">
        <f>SUM(G41:G50)</f>
        <v>1508219971.52</v>
      </c>
    </row>
    <row r="52" ht="14.25" customHeight="1">
      <c r="B52" s="171" t="s">
        <v>1807</v>
      </c>
    </row>
    <row r="53" ht="21" customHeight="1">
      <c r="B53" s="172">
        <v>18</v>
      </c>
    </row>
  </sheetData>
  <sheetProtection/>
  <mergeCells count="34">
    <mergeCell ref="C30:E30"/>
    <mergeCell ref="C31:E31"/>
    <mergeCell ref="C32:E32"/>
    <mergeCell ref="C33:E33"/>
    <mergeCell ref="B35:G35"/>
    <mergeCell ref="B39:B40"/>
    <mergeCell ref="C39:C40"/>
    <mergeCell ref="D39:E39"/>
    <mergeCell ref="F39:G39"/>
    <mergeCell ref="C21:E21"/>
    <mergeCell ref="C22:E22"/>
    <mergeCell ref="C26:E26"/>
    <mergeCell ref="C27:E27"/>
    <mergeCell ref="C28:E28"/>
    <mergeCell ref="C29:E29"/>
    <mergeCell ref="C13:E13"/>
    <mergeCell ref="B15:G15"/>
    <mergeCell ref="C17:E17"/>
    <mergeCell ref="C18:E18"/>
    <mergeCell ref="C19:E19"/>
    <mergeCell ref="C20:E20"/>
    <mergeCell ref="D5:E5"/>
    <mergeCell ref="F5:G5"/>
    <mergeCell ref="B7:G7"/>
    <mergeCell ref="B9:D9"/>
    <mergeCell ref="C11:E11"/>
    <mergeCell ref="C12:E12"/>
    <mergeCell ref="D2:E2"/>
    <mergeCell ref="F2:G2"/>
    <mergeCell ref="B3:B4"/>
    <mergeCell ref="D3:E3"/>
    <mergeCell ref="F3:G3"/>
    <mergeCell ref="D4:E4"/>
    <mergeCell ref="F4:G4"/>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H24"/>
  <sheetViews>
    <sheetView view="pageBreakPreview" zoomScale="60" zoomScaleNormal="80" zoomScalePageLayoutView="0" workbookViewId="0" topLeftCell="A1">
      <selection activeCell="L41" sqref="L41"/>
    </sheetView>
  </sheetViews>
  <sheetFormatPr defaultColWidth="9.140625" defaultRowHeight="12.75"/>
  <cols>
    <col min="1" max="1" width="1.421875" style="16" customWidth="1"/>
    <col min="2" max="2" width="10.8515625" style="16" customWidth="1"/>
    <col min="3" max="3" width="9.140625" style="16" customWidth="1"/>
    <col min="4" max="4" width="22.57421875" style="16" customWidth="1"/>
    <col min="5" max="5" width="9.140625" style="16" customWidth="1"/>
    <col min="6" max="6" width="2.7109375" style="16" customWidth="1"/>
    <col min="7" max="7" width="8.57421875" style="16" customWidth="1"/>
    <col min="8" max="8" width="17.8515625" style="16" customWidth="1"/>
    <col min="9" max="16384" width="9.140625" style="16" customWidth="1"/>
  </cols>
  <sheetData>
    <row r="1" ht="15">
      <c r="A1" s="15"/>
    </row>
    <row r="3" spans="1:8" s="17" customFormat="1" ht="18">
      <c r="A3" s="224" t="s">
        <v>211</v>
      </c>
      <c r="B3" s="224"/>
      <c r="C3" s="224"/>
      <c r="D3" s="224"/>
      <c r="E3" s="224"/>
      <c r="F3" s="224"/>
      <c r="G3" s="224"/>
      <c r="H3" s="224"/>
    </row>
    <row r="4" spans="1:8" s="17" customFormat="1" ht="18">
      <c r="A4" s="224" t="s">
        <v>216</v>
      </c>
      <c r="B4" s="224"/>
      <c r="C4" s="224"/>
      <c r="D4" s="224"/>
      <c r="E4" s="224"/>
      <c r="F4" s="224"/>
      <c r="G4" s="224"/>
      <c r="H4" s="224"/>
    </row>
    <row r="5" spans="1:8" s="17" customFormat="1" ht="18">
      <c r="A5" s="224" t="s">
        <v>212</v>
      </c>
      <c r="B5" s="224"/>
      <c r="C5" s="224"/>
      <c r="D5" s="224"/>
      <c r="E5" s="224"/>
      <c r="F5" s="224"/>
      <c r="G5" s="224"/>
      <c r="H5" s="224"/>
    </row>
    <row r="6" ht="15">
      <c r="A6" s="18"/>
    </row>
    <row r="7" ht="15">
      <c r="A7" s="18"/>
    </row>
    <row r="8" spans="1:8" ht="15">
      <c r="A8" s="225" t="s">
        <v>217</v>
      </c>
      <c r="B8" s="226"/>
      <c r="C8" s="226"/>
      <c r="D8" s="226"/>
      <c r="E8" s="226"/>
      <c r="F8" s="226"/>
      <c r="G8" s="226"/>
      <c r="H8" s="226"/>
    </row>
    <row r="9" ht="15">
      <c r="A9" s="19"/>
    </row>
    <row r="10" ht="15">
      <c r="A10" s="18"/>
    </row>
    <row r="11" spans="1:8" ht="409.5" customHeight="1">
      <c r="A11" s="18"/>
      <c r="B11" s="227" t="s">
        <v>218</v>
      </c>
      <c r="C11" s="228"/>
      <c r="D11" s="228"/>
      <c r="E11" s="228"/>
      <c r="F11" s="228"/>
      <c r="G11" s="228"/>
      <c r="H11" s="228"/>
    </row>
    <row r="12" spans="1:8" ht="15">
      <c r="A12" s="18"/>
      <c r="B12" s="20"/>
      <c r="C12" s="18"/>
      <c r="D12" s="18"/>
      <c r="E12" s="18"/>
      <c r="F12" s="18"/>
      <c r="G12" s="18"/>
      <c r="H12" s="18"/>
    </row>
    <row r="14" spans="1:8" ht="15">
      <c r="A14" s="223" t="s">
        <v>213</v>
      </c>
      <c r="B14" s="223"/>
      <c r="C14" s="223"/>
      <c r="D14" s="223"/>
      <c r="E14" s="223"/>
      <c r="F14" s="223"/>
      <c r="G14" s="223"/>
      <c r="H14" s="223"/>
    </row>
    <row r="15" spans="1:8" ht="15">
      <c r="A15" s="21"/>
      <c r="B15" s="21"/>
      <c r="C15" s="21"/>
      <c r="D15" s="21"/>
      <c r="E15" s="21"/>
      <c r="F15" s="21"/>
      <c r="G15" s="21"/>
      <c r="H15" s="21"/>
    </row>
    <row r="16" spans="1:8" ht="15">
      <c r="A16" s="22"/>
      <c r="B16" s="22"/>
      <c r="C16" s="22"/>
      <c r="D16" s="22"/>
      <c r="E16" s="22"/>
      <c r="F16" s="22"/>
      <c r="G16" s="22"/>
      <c r="H16" s="22"/>
    </row>
    <row r="17" spans="1:8" ht="15">
      <c r="A17" s="223" t="s">
        <v>214</v>
      </c>
      <c r="B17" s="223"/>
      <c r="C17" s="223"/>
      <c r="D17" s="223"/>
      <c r="E17" s="223"/>
      <c r="F17" s="223"/>
      <c r="G17" s="223"/>
      <c r="H17" s="223"/>
    </row>
    <row r="20" ht="15">
      <c r="A20" s="15"/>
    </row>
    <row r="21" ht="15">
      <c r="A21" s="15"/>
    </row>
    <row r="22" ht="15">
      <c r="A22" s="15"/>
    </row>
    <row r="23" ht="15">
      <c r="A23" s="15"/>
    </row>
    <row r="24" ht="15">
      <c r="A24" s="15"/>
    </row>
  </sheetData>
  <sheetProtection/>
  <mergeCells count="7">
    <mergeCell ref="A17:H17"/>
    <mergeCell ref="A3:H3"/>
    <mergeCell ref="A4:H4"/>
    <mergeCell ref="A5:H5"/>
    <mergeCell ref="A8:H8"/>
    <mergeCell ref="B11:H11"/>
    <mergeCell ref="A14:H14"/>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9" tint="0.5999900102615356"/>
  </sheetPr>
  <dimension ref="B2:H51"/>
  <sheetViews>
    <sheetView view="pageBreakPreview" zoomScale="60" zoomScalePageLayoutView="0" workbookViewId="0" topLeftCell="B1">
      <selection activeCell="U55" sqref="U55"/>
    </sheetView>
  </sheetViews>
  <sheetFormatPr defaultColWidth="9.140625" defaultRowHeight="12.75"/>
  <cols>
    <col min="1" max="1" width="3.421875" style="103" customWidth="1"/>
    <col min="2" max="2" width="3.28125" style="103" customWidth="1"/>
    <col min="3" max="3" width="30.7109375" style="103" customWidth="1"/>
    <col min="4" max="4" width="9.00390625" style="103" customWidth="1"/>
    <col min="5" max="5" width="16.28125" style="103" customWidth="1"/>
    <col min="6" max="6" width="15.57421875" style="103" customWidth="1"/>
    <col min="7" max="7" width="16.140625" style="103" customWidth="1"/>
    <col min="8" max="8" width="17.28125" style="103" customWidth="1"/>
    <col min="9" max="16384" width="9.140625" style="103" customWidth="1"/>
  </cols>
  <sheetData>
    <row r="2" spans="2:7" ht="12.75">
      <c r="B2" s="105">
        <v>11</v>
      </c>
      <c r="C2" s="108" t="s">
        <v>1808</v>
      </c>
      <c r="D2" s="93"/>
      <c r="E2" s="168">
        <v>1905558.32</v>
      </c>
      <c r="F2" s="93"/>
      <c r="G2" s="168"/>
    </row>
    <row r="3" spans="2:7" ht="12.75">
      <c r="B3" s="105">
        <v>12</v>
      </c>
      <c r="C3" s="108" t="s">
        <v>1809</v>
      </c>
      <c r="D3" s="93"/>
      <c r="E3" s="168">
        <v>599758.44</v>
      </c>
      <c r="F3" s="93"/>
      <c r="G3" s="168">
        <f>'GB'!H597</f>
        <v>13619460.09</v>
      </c>
    </row>
    <row r="4" spans="2:7" ht="12.75">
      <c r="B4" s="105">
        <v>13</v>
      </c>
      <c r="C4" s="108" t="s">
        <v>1810</v>
      </c>
      <c r="D4" s="93"/>
      <c r="E4" s="168">
        <v>983576529.1</v>
      </c>
      <c r="F4" s="93"/>
      <c r="G4" s="168">
        <f>'GB'!H609</f>
        <v>328838126.45</v>
      </c>
    </row>
    <row r="5" spans="2:7" ht="12.75">
      <c r="B5" s="105">
        <v>14</v>
      </c>
      <c r="C5" s="108" t="s">
        <v>1811</v>
      </c>
      <c r="D5" s="93"/>
      <c r="E5" s="168">
        <v>51520036.36</v>
      </c>
      <c r="F5" s="93"/>
      <c r="G5" s="168">
        <f>'GB'!H603</f>
        <v>53709547.28</v>
      </c>
    </row>
    <row r="6" spans="2:7" ht="12.75">
      <c r="B6" s="105">
        <v>15</v>
      </c>
      <c r="C6" s="108" t="s">
        <v>1812</v>
      </c>
      <c r="D6" s="93"/>
      <c r="E6" s="168"/>
      <c r="F6" s="93"/>
      <c r="G6" s="168"/>
    </row>
    <row r="7" spans="2:7" ht="12.75">
      <c r="B7" s="105">
        <v>16</v>
      </c>
      <c r="C7" s="108" t="s">
        <v>1813</v>
      </c>
      <c r="D7" s="93"/>
      <c r="E7" s="168">
        <v>39285710.760000005</v>
      </c>
      <c r="F7" s="93"/>
      <c r="G7" s="168">
        <f>'GB'!H651</f>
        <v>7122059.14</v>
      </c>
    </row>
    <row r="8" spans="2:7" ht="12.75">
      <c r="B8" s="105">
        <v>17</v>
      </c>
      <c r="C8" s="108" t="s">
        <v>1814</v>
      </c>
      <c r="D8" s="93"/>
      <c r="E8" s="168">
        <v>6402492.73</v>
      </c>
      <c r="F8" s="93"/>
      <c r="G8" s="168">
        <f>'GB'!H675</f>
        <v>17871954.55</v>
      </c>
    </row>
    <row r="9" spans="2:7" ht="12.75">
      <c r="B9" s="105">
        <v>18</v>
      </c>
      <c r="C9" s="108" t="s">
        <v>1815</v>
      </c>
      <c r="D9" s="93"/>
      <c r="E9" s="168">
        <v>11422845.4</v>
      </c>
      <c r="F9" s="93"/>
      <c r="G9" s="168">
        <f>'GB'!H623</f>
        <v>12488965.49</v>
      </c>
    </row>
    <row r="10" spans="2:7" ht="12.75">
      <c r="B10" s="105">
        <v>19</v>
      </c>
      <c r="C10" s="108" t="s">
        <v>1816</v>
      </c>
      <c r="D10" s="93"/>
      <c r="E10" s="168">
        <v>2386536.66</v>
      </c>
      <c r="F10" s="93"/>
      <c r="G10" s="168">
        <f>'GB'!H643</f>
        <v>17761700.11</v>
      </c>
    </row>
    <row r="11" spans="2:7" ht="12.75">
      <c r="B11" s="105">
        <v>20</v>
      </c>
      <c r="C11" s="108" t="s">
        <v>366</v>
      </c>
      <c r="D11" s="94"/>
      <c r="E11" s="136">
        <v>1317272.73</v>
      </c>
      <c r="F11" s="94"/>
      <c r="G11" s="136">
        <f>'GB'!H626</f>
        <v>11571818.18</v>
      </c>
    </row>
    <row r="12" spans="2:7" ht="12.75">
      <c r="B12" s="105">
        <v>21</v>
      </c>
      <c r="C12" s="108" t="s">
        <v>364</v>
      </c>
      <c r="D12" s="94"/>
      <c r="E12" s="168">
        <v>1297633398.76</v>
      </c>
      <c r="F12" s="94"/>
      <c r="G12" s="168">
        <f>'GB'!H629-811819956.79</f>
        <v>822686439.6200001</v>
      </c>
    </row>
    <row r="13" spans="2:8" ht="12.75">
      <c r="B13" s="105"/>
      <c r="C13" s="108" t="s">
        <v>264</v>
      </c>
      <c r="D13" s="94"/>
      <c r="E13" s="94">
        <f>SUM(E2:E12)+'18'!E51</f>
        <v>3593728560.63</v>
      </c>
      <c r="F13" s="94"/>
      <c r="G13" s="136">
        <f>SUM(G2:G12)+'18'!G51</f>
        <v>2793890042.4300003</v>
      </c>
      <c r="H13" s="173">
        <f>G13-OUD!E18</f>
        <v>0</v>
      </c>
    </row>
    <row r="14" spans="2:8" ht="12.75">
      <c r="B14" s="107"/>
      <c r="E14" s="173">
        <f>+E13-OUD!D18</f>
        <v>0</v>
      </c>
      <c r="G14" s="174"/>
      <c r="H14" s="173"/>
    </row>
    <row r="15" spans="2:7" ht="12.75">
      <c r="B15" s="107" t="s">
        <v>1817</v>
      </c>
      <c r="G15" s="170"/>
    </row>
    <row r="16" ht="12.75">
      <c r="B16" s="107"/>
    </row>
    <row r="17" spans="2:7" ht="26.25" customHeight="1">
      <c r="B17" s="108" t="s">
        <v>1573</v>
      </c>
      <c r="C17" s="108" t="s">
        <v>1795</v>
      </c>
      <c r="D17" s="357" t="s">
        <v>1818</v>
      </c>
      <c r="E17" s="357"/>
      <c r="F17" s="357" t="s">
        <v>1764</v>
      </c>
      <c r="G17" s="357"/>
    </row>
    <row r="18" spans="2:7" ht="12.75">
      <c r="B18" s="105">
        <v>1</v>
      </c>
      <c r="C18" s="108" t="s">
        <v>1819</v>
      </c>
      <c r="D18" s="392"/>
      <c r="E18" s="392"/>
      <c r="F18" s="392"/>
      <c r="G18" s="392"/>
    </row>
    <row r="19" spans="2:7" ht="12.75">
      <c r="B19" s="105">
        <v>2</v>
      </c>
      <c r="C19" s="108" t="s">
        <v>1820</v>
      </c>
      <c r="D19" s="345"/>
      <c r="E19" s="345"/>
      <c r="F19" s="392"/>
      <c r="G19" s="392"/>
    </row>
    <row r="20" spans="2:7" ht="12.75">
      <c r="B20" s="105">
        <v>3</v>
      </c>
      <c r="C20" s="108" t="s">
        <v>1821</v>
      </c>
      <c r="D20" s="345"/>
      <c r="E20" s="345"/>
      <c r="F20" s="392"/>
      <c r="G20" s="392"/>
    </row>
    <row r="21" spans="2:7" ht="12.75">
      <c r="B21" s="105">
        <v>4</v>
      </c>
      <c r="C21" s="108" t="s">
        <v>1759</v>
      </c>
      <c r="D21" s="345">
        <f>OUD!D20</f>
        <v>1300000</v>
      </c>
      <c r="E21" s="345"/>
      <c r="F21" s="345">
        <f>OUD!E20</f>
        <v>2059776.87</v>
      </c>
      <c r="G21" s="345"/>
    </row>
    <row r="22" spans="2:7" ht="12.75">
      <c r="B22" s="115">
        <v>5</v>
      </c>
      <c r="C22" s="108" t="s">
        <v>264</v>
      </c>
      <c r="D22" s="345">
        <f>SUM(D21)</f>
        <v>1300000</v>
      </c>
      <c r="E22" s="345"/>
      <c r="F22" s="392">
        <f>SUM(F21)</f>
        <v>2059776.87</v>
      </c>
      <c r="G22" s="392"/>
    </row>
    <row r="23" ht="12.75">
      <c r="B23" s="107"/>
    </row>
    <row r="24" spans="2:3" ht="12.75">
      <c r="B24" s="396" t="s">
        <v>1822</v>
      </c>
      <c r="C24" s="396"/>
    </row>
    <row r="25" ht="7.5" customHeight="1">
      <c r="B25" s="106"/>
    </row>
    <row r="26" spans="2:7" ht="25.5" customHeight="1">
      <c r="B26" s="357" t="s">
        <v>1710</v>
      </c>
      <c r="C26" s="357"/>
      <c r="D26" s="357"/>
      <c r="E26" s="357" t="s">
        <v>1823</v>
      </c>
      <c r="F26" s="357" t="s">
        <v>1824</v>
      </c>
      <c r="G26" s="357"/>
    </row>
    <row r="27" spans="2:7" ht="12.75">
      <c r="B27" s="357"/>
      <c r="C27" s="357"/>
      <c r="D27" s="357"/>
      <c r="E27" s="357"/>
      <c r="F27" s="105" t="s">
        <v>191</v>
      </c>
      <c r="G27" s="105" t="s">
        <v>1764</v>
      </c>
    </row>
    <row r="28" spans="2:7" ht="12.75">
      <c r="B28" s="413" t="s">
        <v>1825</v>
      </c>
      <c r="C28" s="413"/>
      <c r="D28" s="413"/>
      <c r="E28" s="175">
        <f>624-E32</f>
        <v>598</v>
      </c>
      <c r="F28" s="168">
        <v>2870059823.91</v>
      </c>
      <c r="G28" s="168">
        <f>'GB'!H505-G32</f>
        <v>4080467261.5499997</v>
      </c>
    </row>
    <row r="29" spans="2:7" ht="12.75">
      <c r="B29" s="413"/>
      <c r="C29" s="413"/>
      <c r="D29" s="413"/>
      <c r="E29" s="105"/>
      <c r="F29" s="93"/>
      <c r="G29" s="168"/>
    </row>
    <row r="30" spans="2:7" ht="12.75">
      <c r="B30" s="413" t="s">
        <v>1826</v>
      </c>
      <c r="C30" s="413"/>
      <c r="D30" s="413"/>
      <c r="E30" s="105"/>
      <c r="F30" s="93"/>
      <c r="G30" s="168"/>
    </row>
    <row r="31" spans="2:7" ht="12.75">
      <c r="B31" s="413"/>
      <c r="C31" s="413"/>
      <c r="D31" s="413"/>
      <c r="E31" s="105"/>
      <c r="F31" s="93"/>
      <c r="G31" s="168"/>
    </row>
    <row r="32" spans="2:7" ht="12.75">
      <c r="B32" s="413" t="s">
        <v>1827</v>
      </c>
      <c r="C32" s="413"/>
      <c r="D32" s="413"/>
      <c r="E32" s="108">
        <v>26</v>
      </c>
      <c r="F32" s="94">
        <v>225836694.09</v>
      </c>
      <c r="G32" s="136">
        <f>'18'!G41</f>
        <v>278679081.65</v>
      </c>
    </row>
    <row r="33" spans="2:7" ht="12.75">
      <c r="B33" s="357"/>
      <c r="C33" s="357"/>
      <c r="D33" s="357"/>
      <c r="E33" s="108"/>
      <c r="F33" s="94"/>
      <c r="G33" s="136"/>
    </row>
    <row r="34" spans="2:7" ht="12.75">
      <c r="B34" s="357" t="s">
        <v>264</v>
      </c>
      <c r="C34" s="357"/>
      <c r="D34" s="357"/>
      <c r="E34" s="108">
        <f>SUM(E28:E33)</f>
        <v>624</v>
      </c>
      <c r="F34" s="94">
        <f>SUM(F28:F33)</f>
        <v>3095896518</v>
      </c>
      <c r="G34" s="136">
        <f>SUM(G28:G33)</f>
        <v>4359146343.2</v>
      </c>
    </row>
    <row r="35" ht="12.75">
      <c r="B35" s="107"/>
    </row>
    <row r="36" ht="9" customHeight="1">
      <c r="B36" s="107"/>
    </row>
    <row r="37" spans="2:7" ht="12.75">
      <c r="B37" s="366" t="s">
        <v>1828</v>
      </c>
      <c r="C37" s="367"/>
      <c r="D37" s="367"/>
      <c r="E37" s="367"/>
      <c r="F37" s="367"/>
      <c r="G37" s="367"/>
    </row>
    <row r="38" ht="12.75">
      <c r="B38" s="176"/>
    </row>
    <row r="39" spans="2:7" ht="26.25" customHeight="1">
      <c r="B39" s="108" t="s">
        <v>1573</v>
      </c>
      <c r="C39" s="105" t="s">
        <v>192</v>
      </c>
      <c r="D39" s="357" t="s">
        <v>191</v>
      </c>
      <c r="E39" s="357"/>
      <c r="F39" s="357" t="s">
        <v>1764</v>
      </c>
      <c r="G39" s="357"/>
    </row>
    <row r="40" spans="2:7" ht="26.25">
      <c r="B40" s="115">
        <v>1</v>
      </c>
      <c r="C40" s="108" t="s">
        <v>1829</v>
      </c>
      <c r="D40" s="392">
        <f>OUD!D27</f>
        <v>74924616.52</v>
      </c>
      <c r="E40" s="392"/>
      <c r="F40" s="392">
        <f>OUD!E27</f>
        <v>17139170.59</v>
      </c>
      <c r="G40" s="392"/>
    </row>
    <row r="41" spans="2:7" ht="26.25">
      <c r="B41" s="105">
        <v>2</v>
      </c>
      <c r="C41" s="108" t="s">
        <v>1830</v>
      </c>
      <c r="D41" s="345"/>
      <c r="E41" s="345"/>
      <c r="F41" s="392"/>
      <c r="G41" s="392"/>
    </row>
    <row r="42" spans="2:7" ht="26.25">
      <c r="B42" s="105">
        <v>3</v>
      </c>
      <c r="C42" s="108" t="s">
        <v>1831</v>
      </c>
      <c r="D42" s="345">
        <f>SUM(D40:E41)</f>
        <v>74924616.52</v>
      </c>
      <c r="E42" s="345"/>
      <c r="F42" s="345">
        <f>SUM(F40:G41)</f>
        <v>17139170.59</v>
      </c>
      <c r="G42" s="345"/>
    </row>
    <row r="43" ht="12.75">
      <c r="B43" s="107" t="s">
        <v>1832</v>
      </c>
    </row>
    <row r="44" spans="2:7" ht="13.5">
      <c r="B44" s="403" t="s">
        <v>1833</v>
      </c>
      <c r="C44" s="403"/>
      <c r="D44" s="403"/>
      <c r="E44" s="403"/>
      <c r="F44" s="403"/>
      <c r="G44" s="403"/>
    </row>
    <row r="45" spans="2:7" ht="13.5">
      <c r="B45" s="403" t="s">
        <v>1833</v>
      </c>
      <c r="C45" s="403"/>
      <c r="D45" s="403"/>
      <c r="E45" s="403"/>
      <c r="F45" s="403"/>
      <c r="G45" s="403"/>
    </row>
    <row r="46" spans="2:7" ht="13.5">
      <c r="B46" s="403" t="s">
        <v>1833</v>
      </c>
      <c r="C46" s="403"/>
      <c r="D46" s="403"/>
      <c r="E46" s="403"/>
      <c r="F46" s="403"/>
      <c r="G46" s="403"/>
    </row>
    <row r="47" spans="2:7" ht="13.5">
      <c r="B47" s="403" t="s">
        <v>1833</v>
      </c>
      <c r="C47" s="403"/>
      <c r="D47" s="403"/>
      <c r="E47" s="403"/>
      <c r="F47" s="403"/>
      <c r="G47" s="403"/>
    </row>
    <row r="48" spans="2:7" ht="13.5">
      <c r="B48" s="403" t="s">
        <v>1833</v>
      </c>
      <c r="C48" s="403"/>
      <c r="D48" s="403"/>
      <c r="E48" s="403"/>
      <c r="F48" s="403"/>
      <c r="G48" s="403"/>
    </row>
    <row r="49" spans="2:7" ht="13.5">
      <c r="B49" s="403" t="s">
        <v>1833</v>
      </c>
      <c r="C49" s="403"/>
      <c r="D49" s="403"/>
      <c r="E49" s="403"/>
      <c r="F49" s="403"/>
      <c r="G49" s="403"/>
    </row>
    <row r="51" ht="14.25">
      <c r="G51" s="112">
        <v>19</v>
      </c>
    </row>
  </sheetData>
  <sheetProtection/>
  <mergeCells count="38">
    <mergeCell ref="B48:G48"/>
    <mergeCell ref="B49:G49"/>
    <mergeCell ref="D42:E42"/>
    <mergeCell ref="F42:G42"/>
    <mergeCell ref="B44:G44"/>
    <mergeCell ref="B45:G45"/>
    <mergeCell ref="B46:G46"/>
    <mergeCell ref="B47:G47"/>
    <mergeCell ref="D39:E39"/>
    <mergeCell ref="F39:G39"/>
    <mergeCell ref="D40:E40"/>
    <mergeCell ref="F40:G40"/>
    <mergeCell ref="D41:E41"/>
    <mergeCell ref="F41:G41"/>
    <mergeCell ref="B30:D30"/>
    <mergeCell ref="B31:D31"/>
    <mergeCell ref="B32:D32"/>
    <mergeCell ref="B33:D33"/>
    <mergeCell ref="B34:D34"/>
    <mergeCell ref="B37:G37"/>
    <mergeCell ref="B24:C24"/>
    <mergeCell ref="B26:D27"/>
    <mergeCell ref="E26:E27"/>
    <mergeCell ref="F26:G26"/>
    <mergeCell ref="B28:D28"/>
    <mergeCell ref="B29:D29"/>
    <mergeCell ref="D20:E20"/>
    <mergeCell ref="F20:G20"/>
    <mergeCell ref="D21:E21"/>
    <mergeCell ref="F21:G21"/>
    <mergeCell ref="D22:E22"/>
    <mergeCell ref="F22:G22"/>
    <mergeCell ref="D17:E17"/>
    <mergeCell ref="F17:G17"/>
    <mergeCell ref="D18:E18"/>
    <mergeCell ref="F18:G18"/>
    <mergeCell ref="D19:E19"/>
    <mergeCell ref="F19:G19"/>
  </mergeCells>
  <printOptions/>
  <pageMargins left="0.7" right="0.7" top="0.75" bottom="0.75" header="0.3" footer="0.3"/>
  <pageSetup horizontalDpi="600" verticalDpi="600" orientation="portrait" paperSize="9" scale="94" r:id="rId1"/>
  <colBreaks count="1" manualBreakCount="1">
    <brk id="7" max="65535" man="1"/>
  </colBreaks>
</worksheet>
</file>

<file path=xl/worksheets/sheet21.xml><?xml version="1.0" encoding="utf-8"?>
<worksheet xmlns="http://schemas.openxmlformats.org/spreadsheetml/2006/main" xmlns:r="http://schemas.openxmlformats.org/officeDocument/2006/relationships">
  <sheetPr>
    <tabColor theme="9" tint="0.5999900102615356"/>
  </sheetPr>
  <dimension ref="B2:G51"/>
  <sheetViews>
    <sheetView zoomScalePageLayoutView="0" workbookViewId="0" topLeftCell="A1">
      <selection activeCell="K37" sqref="K37"/>
    </sheetView>
  </sheetViews>
  <sheetFormatPr defaultColWidth="9.140625" defaultRowHeight="12.75"/>
  <cols>
    <col min="1" max="1" width="2.7109375" style="103" customWidth="1"/>
    <col min="2" max="2" width="4.00390625" style="103" customWidth="1"/>
    <col min="3" max="3" width="23.7109375" style="103" customWidth="1"/>
    <col min="4" max="4" width="15.28125" style="103" customWidth="1"/>
    <col min="5" max="6" width="17.421875" style="103" customWidth="1"/>
    <col min="7" max="7" width="16.140625" style="103" customWidth="1"/>
    <col min="8" max="16384" width="9.140625" style="103" customWidth="1"/>
  </cols>
  <sheetData>
    <row r="2" spans="2:7" ht="15" customHeight="1">
      <c r="B2" s="367" t="s">
        <v>1834</v>
      </c>
      <c r="C2" s="367"/>
      <c r="D2" s="367"/>
      <c r="E2" s="367"/>
      <c r="F2" s="367"/>
      <c r="G2" s="367"/>
    </row>
    <row r="3" ht="12.75">
      <c r="C3" s="177"/>
    </row>
    <row r="4" spans="2:7" ht="14.25">
      <c r="B4" s="414" t="s">
        <v>1835</v>
      </c>
      <c r="C4" s="414"/>
      <c r="D4" s="414"/>
      <c r="E4" s="414"/>
      <c r="F4" s="414"/>
      <c r="G4" s="414"/>
    </row>
    <row r="5" ht="12.75">
      <c r="C5" s="106"/>
    </row>
    <row r="6" spans="2:7" ht="39">
      <c r="B6" s="357" t="s">
        <v>192</v>
      </c>
      <c r="C6" s="357"/>
      <c r="D6" s="105" t="s">
        <v>1836</v>
      </c>
      <c r="E6" s="105" t="s">
        <v>1837</v>
      </c>
      <c r="F6" s="105" t="s">
        <v>1838</v>
      </c>
      <c r="G6" s="105" t="s">
        <v>1839</v>
      </c>
    </row>
    <row r="7" spans="2:7" ht="12.75">
      <c r="B7" s="395" t="s">
        <v>1840</v>
      </c>
      <c r="C7" s="395"/>
      <c r="D7" s="108"/>
      <c r="E7" s="108"/>
      <c r="F7" s="108"/>
      <c r="G7" s="108"/>
    </row>
    <row r="8" spans="2:7" ht="12.75">
      <c r="B8" s="395" t="s">
        <v>1841</v>
      </c>
      <c r="C8" s="395"/>
      <c r="D8" s="108"/>
      <c r="E8" s="108"/>
      <c r="F8" s="108"/>
      <c r="G8" s="108"/>
    </row>
    <row r="9" spans="2:7" ht="12.75">
      <c r="B9" s="395" t="s">
        <v>1842</v>
      </c>
      <c r="C9" s="395"/>
      <c r="D9" s="108"/>
      <c r="E9" s="108"/>
      <c r="F9" s="108"/>
      <c r="G9" s="108"/>
    </row>
    <row r="10" ht="12.75">
      <c r="C10" s="106"/>
    </row>
    <row r="11" spans="2:7" ht="12.75">
      <c r="B11" s="396" t="s">
        <v>1843</v>
      </c>
      <c r="C11" s="396"/>
      <c r="D11" s="396"/>
      <c r="E11" s="396"/>
      <c r="F11" s="396"/>
      <c r="G11" s="396"/>
    </row>
    <row r="12" spans="2:7" ht="13.5">
      <c r="B12" s="415" t="s">
        <v>1844</v>
      </c>
      <c r="C12" s="415"/>
      <c r="D12" s="415"/>
      <c r="E12" s="415"/>
      <c r="F12" s="415"/>
      <c r="G12" s="415"/>
    </row>
    <row r="13" spans="3:7" ht="12.75">
      <c r="C13" s="178"/>
      <c r="D13" s="178"/>
      <c r="E13" s="178"/>
      <c r="F13" s="178"/>
      <c r="G13" s="178"/>
    </row>
    <row r="14" spans="2:7" ht="12.75">
      <c r="B14" s="105" t="s">
        <v>1573</v>
      </c>
      <c r="C14" s="416" t="s">
        <v>1845</v>
      </c>
      <c r="D14" s="416"/>
      <c r="E14" s="416"/>
      <c r="F14" s="105" t="s">
        <v>191</v>
      </c>
      <c r="G14" s="105" t="s">
        <v>1764</v>
      </c>
    </row>
    <row r="15" spans="2:7" ht="15.75" customHeight="1">
      <c r="B15" s="105">
        <v>1</v>
      </c>
      <c r="C15" s="416" t="s">
        <v>1846</v>
      </c>
      <c r="D15" s="416"/>
      <c r="E15" s="416"/>
      <c r="F15" s="121"/>
      <c r="G15" s="121"/>
    </row>
    <row r="16" spans="2:7" ht="15.75" customHeight="1">
      <c r="B16" s="105">
        <v>2</v>
      </c>
      <c r="C16" s="416" t="s">
        <v>1847</v>
      </c>
      <c r="D16" s="416"/>
      <c r="E16" s="416"/>
      <c r="F16" s="121"/>
      <c r="G16" s="121"/>
    </row>
    <row r="17" spans="2:7" ht="12.75">
      <c r="B17" s="105">
        <v>3</v>
      </c>
      <c r="C17" s="416" t="s">
        <v>1848</v>
      </c>
      <c r="D17" s="416"/>
      <c r="E17" s="416"/>
      <c r="F17" s="121"/>
      <c r="G17" s="121"/>
    </row>
    <row r="18" spans="2:7" ht="12.75">
      <c r="B18" s="105">
        <v>6</v>
      </c>
      <c r="C18" s="416" t="s">
        <v>264</v>
      </c>
      <c r="D18" s="416"/>
      <c r="E18" s="416"/>
      <c r="F18" s="121"/>
      <c r="G18" s="121"/>
    </row>
    <row r="19" ht="12.75">
      <c r="C19" s="106"/>
    </row>
    <row r="20" spans="2:4" ht="12.75">
      <c r="B20" s="396" t="s">
        <v>1849</v>
      </c>
      <c r="C20" s="396"/>
      <c r="D20" s="396"/>
    </row>
    <row r="21" ht="12.75">
      <c r="C21" s="106"/>
    </row>
    <row r="22" spans="2:7" ht="12.75">
      <c r="B22" s="105" t="s">
        <v>1573</v>
      </c>
      <c r="C22" s="105" t="s">
        <v>1850</v>
      </c>
      <c r="D22" s="357" t="s">
        <v>1851</v>
      </c>
      <c r="E22" s="357"/>
      <c r="F22" s="105" t="s">
        <v>1498</v>
      </c>
      <c r="G22" s="105" t="s">
        <v>1839</v>
      </c>
    </row>
    <row r="23" spans="2:7" ht="12.75">
      <c r="B23" s="105">
        <v>1</v>
      </c>
      <c r="C23" s="179"/>
      <c r="D23" s="358"/>
      <c r="E23" s="358"/>
      <c r="F23" s="108"/>
      <c r="G23" s="108"/>
    </row>
    <row r="24" spans="2:7" ht="12.75">
      <c r="B24" s="105">
        <v>2</v>
      </c>
      <c r="C24" s="108"/>
      <c r="D24" s="358"/>
      <c r="E24" s="358"/>
      <c r="F24" s="108"/>
      <c r="G24" s="108"/>
    </row>
    <row r="25" ht="12.75">
      <c r="C25" s="107"/>
    </row>
    <row r="26" spans="2:7" ht="12.75">
      <c r="B26" s="366" t="s">
        <v>1852</v>
      </c>
      <c r="C26" s="367"/>
      <c r="D26" s="367"/>
      <c r="E26" s="367"/>
      <c r="F26" s="367"/>
      <c r="G26" s="367"/>
    </row>
    <row r="27" spans="2:7" ht="12.75">
      <c r="B27" s="138"/>
      <c r="C27" s="138"/>
      <c r="D27" s="138"/>
      <c r="E27" s="138"/>
      <c r="F27" s="138"/>
      <c r="G27" s="138"/>
    </row>
    <row r="28" spans="2:7" ht="25.5" customHeight="1">
      <c r="B28" s="360" t="s">
        <v>1853</v>
      </c>
      <c r="C28" s="360"/>
      <c r="D28" s="360"/>
      <c r="E28" s="360"/>
      <c r="F28" s="360"/>
      <c r="G28" s="360"/>
    </row>
    <row r="29" spans="2:7" ht="13.5">
      <c r="B29" s="403" t="s">
        <v>1854</v>
      </c>
      <c r="C29" s="403"/>
      <c r="D29" s="403"/>
      <c r="E29" s="403"/>
      <c r="F29" s="403"/>
      <c r="G29" s="403"/>
    </row>
    <row r="30" spans="2:7" ht="13.5">
      <c r="B30" s="403" t="s">
        <v>1854</v>
      </c>
      <c r="C30" s="403"/>
      <c r="D30" s="403"/>
      <c r="E30" s="403"/>
      <c r="F30" s="403"/>
      <c r="G30" s="403"/>
    </row>
    <row r="31" spans="2:7" ht="13.5">
      <c r="B31" s="403" t="s">
        <v>1854</v>
      </c>
      <c r="C31" s="403"/>
      <c r="D31" s="403"/>
      <c r="E31" s="403"/>
      <c r="F31" s="403"/>
      <c r="G31" s="403"/>
    </row>
    <row r="32" spans="2:7" ht="13.5">
      <c r="B32" s="403" t="s">
        <v>1854</v>
      </c>
      <c r="C32" s="403"/>
      <c r="D32" s="403"/>
      <c r="E32" s="403"/>
      <c r="F32" s="403"/>
      <c r="G32" s="403"/>
    </row>
    <row r="33" spans="2:7" ht="13.5">
      <c r="B33" s="403" t="s">
        <v>1854</v>
      </c>
      <c r="C33" s="403"/>
      <c r="D33" s="403"/>
      <c r="E33" s="403"/>
      <c r="F33" s="403"/>
      <c r="G33" s="403"/>
    </row>
    <row r="34" spans="2:7" ht="13.5">
      <c r="B34" s="180"/>
      <c r="C34" s="180"/>
      <c r="D34" s="180"/>
      <c r="E34" s="180"/>
      <c r="F34" s="180"/>
      <c r="G34" s="180"/>
    </row>
    <row r="35" spans="2:7" ht="15" customHeight="1">
      <c r="B35" s="367" t="s">
        <v>1855</v>
      </c>
      <c r="C35" s="367"/>
      <c r="D35" s="367"/>
      <c r="E35" s="367"/>
      <c r="F35" s="367"/>
      <c r="G35" s="367"/>
    </row>
    <row r="36" ht="12.75">
      <c r="C36" s="107"/>
    </row>
    <row r="37" spans="2:7" ht="27.75" customHeight="1">
      <c r="B37" s="360" t="s">
        <v>1856</v>
      </c>
      <c r="C37" s="360"/>
      <c r="D37" s="360"/>
      <c r="E37" s="360"/>
      <c r="F37" s="360"/>
      <c r="G37" s="360"/>
    </row>
    <row r="38" spans="2:7" ht="13.5">
      <c r="B38" s="403" t="s">
        <v>1854</v>
      </c>
      <c r="C38" s="403"/>
      <c r="D38" s="403"/>
      <c r="E38" s="403"/>
      <c r="F38" s="403"/>
      <c r="G38" s="403"/>
    </row>
    <row r="39" spans="2:7" ht="13.5">
      <c r="B39" s="403" t="s">
        <v>1854</v>
      </c>
      <c r="C39" s="403"/>
      <c r="D39" s="403"/>
      <c r="E39" s="403"/>
      <c r="F39" s="403"/>
      <c r="G39" s="403"/>
    </row>
    <row r="40" spans="2:7" ht="13.5">
      <c r="B40" s="403" t="s">
        <v>1854</v>
      </c>
      <c r="C40" s="403"/>
      <c r="D40" s="403"/>
      <c r="E40" s="403"/>
      <c r="F40" s="403"/>
      <c r="G40" s="403"/>
    </row>
    <row r="41" spans="2:7" ht="13.5">
      <c r="B41" s="403" t="s">
        <v>1854</v>
      </c>
      <c r="C41" s="403"/>
      <c r="D41" s="403"/>
      <c r="E41" s="403"/>
      <c r="F41" s="403"/>
      <c r="G41" s="403"/>
    </row>
    <row r="42" spans="2:7" ht="13.5">
      <c r="B42" s="403" t="s">
        <v>1854</v>
      </c>
      <c r="C42" s="403"/>
      <c r="D42" s="403"/>
      <c r="E42" s="403"/>
      <c r="F42" s="403"/>
      <c r="G42" s="403"/>
    </row>
    <row r="48" spans="2:7" ht="12.75">
      <c r="B48" s="417" t="s">
        <v>1857</v>
      </c>
      <c r="C48" s="417"/>
      <c r="D48" s="417"/>
      <c r="E48" s="417"/>
      <c r="F48" s="417"/>
      <c r="G48" s="417"/>
    </row>
    <row r="49" spans="2:7" ht="25.5" customHeight="1">
      <c r="B49" s="417" t="s">
        <v>1858</v>
      </c>
      <c r="C49" s="417"/>
      <c r="D49" s="417"/>
      <c r="E49" s="417"/>
      <c r="F49" s="417"/>
      <c r="G49" s="417"/>
    </row>
    <row r="51" ht="14.25">
      <c r="B51" s="153">
        <v>20</v>
      </c>
    </row>
  </sheetData>
  <sheetProtection/>
  <mergeCells count="33">
    <mergeCell ref="B42:G42"/>
    <mergeCell ref="B48:G48"/>
    <mergeCell ref="B49:G49"/>
    <mergeCell ref="B35:G35"/>
    <mergeCell ref="B37:G37"/>
    <mergeCell ref="B38:G38"/>
    <mergeCell ref="B39:G39"/>
    <mergeCell ref="B40:G40"/>
    <mergeCell ref="B41:G41"/>
    <mergeCell ref="B28:G28"/>
    <mergeCell ref="B29:G29"/>
    <mergeCell ref="B30:G30"/>
    <mergeCell ref="B31:G31"/>
    <mergeCell ref="B32:G32"/>
    <mergeCell ref="B33:G33"/>
    <mergeCell ref="C18:E18"/>
    <mergeCell ref="B20:D20"/>
    <mergeCell ref="D22:E22"/>
    <mergeCell ref="D23:E23"/>
    <mergeCell ref="D24:E24"/>
    <mergeCell ref="B26:G26"/>
    <mergeCell ref="B11:G11"/>
    <mergeCell ref="B12:G12"/>
    <mergeCell ref="C14:E14"/>
    <mergeCell ref="C15:E15"/>
    <mergeCell ref="C16:E16"/>
    <mergeCell ref="C17:E17"/>
    <mergeCell ref="B2:G2"/>
    <mergeCell ref="B4:G4"/>
    <mergeCell ref="B6:C6"/>
    <mergeCell ref="B7:C7"/>
    <mergeCell ref="B8:C8"/>
    <mergeCell ref="B9:C9"/>
  </mergeCells>
  <printOptions/>
  <pageMargins left="0.7" right="0.7" top="0.75" bottom="0.75" header="0.3" footer="0.3"/>
  <pageSetup horizontalDpi="600" verticalDpi="600" orientation="portrait" paperSize="9" scale="92" r:id="rId1"/>
</worksheet>
</file>

<file path=xl/worksheets/sheet22.xml><?xml version="1.0" encoding="utf-8"?>
<worksheet xmlns="http://schemas.openxmlformats.org/spreadsheetml/2006/main" xmlns:r="http://schemas.openxmlformats.org/officeDocument/2006/relationships">
  <sheetPr>
    <tabColor theme="9" tint="0.5999900102615356"/>
  </sheetPr>
  <dimension ref="B2:O37"/>
  <sheetViews>
    <sheetView view="pageBreakPreview" zoomScale="60" zoomScalePageLayoutView="0" workbookViewId="0" topLeftCell="A1">
      <selection activeCell="U29" sqref="U29"/>
    </sheetView>
  </sheetViews>
  <sheetFormatPr defaultColWidth="9.140625" defaultRowHeight="12.75"/>
  <cols>
    <col min="1" max="1" width="1.8515625" style="103" customWidth="1"/>
    <col min="2" max="2" width="4.140625" style="103" customWidth="1"/>
    <col min="3" max="3" width="23.8515625" style="103" customWidth="1"/>
    <col min="4" max="4" width="14.8515625" style="103" bestFit="1" customWidth="1"/>
    <col min="5" max="7" width="9.140625" style="103" customWidth="1"/>
    <col min="8" max="8" width="8.421875" style="103" customWidth="1"/>
    <col min="9" max="14" width="9.140625" style="103" customWidth="1"/>
    <col min="15" max="15" width="14.57421875" style="103" customWidth="1"/>
    <col min="16" max="16384" width="9.140625" style="103" customWidth="1"/>
  </cols>
  <sheetData>
    <row r="1" ht="23.25" customHeight="1"/>
    <row r="2" spans="2:15" ht="12.75">
      <c r="B2" s="366" t="s">
        <v>1859</v>
      </c>
      <c r="C2" s="367"/>
      <c r="D2" s="367"/>
      <c r="E2" s="367"/>
      <c r="F2" s="367"/>
      <c r="G2" s="367"/>
      <c r="H2" s="367"/>
      <c r="I2" s="367"/>
      <c r="J2" s="367"/>
      <c r="K2" s="367"/>
      <c r="L2" s="367"/>
      <c r="M2" s="367"/>
      <c r="N2" s="367"/>
      <c r="O2" s="367"/>
    </row>
    <row r="3" ht="22.5" customHeight="1">
      <c r="B3" s="113" t="s">
        <v>1860</v>
      </c>
    </row>
    <row r="4" spans="2:15" ht="12.75">
      <c r="B4" s="418" t="s">
        <v>1573</v>
      </c>
      <c r="C4" s="418" t="s">
        <v>192</v>
      </c>
      <c r="D4" s="418" t="s">
        <v>131</v>
      </c>
      <c r="E4" s="418" t="s">
        <v>1861</v>
      </c>
      <c r="F4" s="418"/>
      <c r="G4" s="418"/>
      <c r="H4" s="418"/>
      <c r="I4" s="418"/>
      <c r="J4" s="418"/>
      <c r="K4" s="418"/>
      <c r="L4" s="418"/>
      <c r="M4" s="418"/>
      <c r="N4" s="418"/>
      <c r="O4" s="418" t="s">
        <v>135</v>
      </c>
    </row>
    <row r="5" spans="2:15" ht="40.5">
      <c r="B5" s="418"/>
      <c r="C5" s="418"/>
      <c r="D5" s="418"/>
      <c r="E5" s="181" t="s">
        <v>1862</v>
      </c>
      <c r="F5" s="181" t="s">
        <v>1863</v>
      </c>
      <c r="G5" s="181" t="s">
        <v>1864</v>
      </c>
      <c r="H5" s="181" t="s">
        <v>482</v>
      </c>
      <c r="I5" s="181" t="s">
        <v>1865</v>
      </c>
      <c r="J5" s="181" t="s">
        <v>1866</v>
      </c>
      <c r="K5" s="181" t="s">
        <v>1867</v>
      </c>
      <c r="L5" s="181" t="s">
        <v>1868</v>
      </c>
      <c r="M5" s="181" t="s">
        <v>1869</v>
      </c>
      <c r="N5" s="181" t="s">
        <v>1498</v>
      </c>
      <c r="O5" s="418"/>
    </row>
    <row r="6" spans="2:15" ht="12" customHeight="1">
      <c r="B6" s="182">
        <v>1</v>
      </c>
      <c r="C6" s="183" t="s">
        <v>1870</v>
      </c>
      <c r="D6" s="184"/>
      <c r="E6" s="184"/>
      <c r="F6" s="184"/>
      <c r="G6" s="184"/>
      <c r="H6" s="184"/>
      <c r="I6" s="184"/>
      <c r="J6" s="184"/>
      <c r="K6" s="184"/>
      <c r="L6" s="184"/>
      <c r="M6" s="184"/>
      <c r="N6" s="184">
        <f>SUM(E6:M6)</f>
        <v>0</v>
      </c>
      <c r="O6" s="185"/>
    </row>
    <row r="7" spans="2:15" ht="12" customHeight="1">
      <c r="B7" s="181">
        <v>1.1</v>
      </c>
      <c r="C7" s="186" t="s">
        <v>1634</v>
      </c>
      <c r="D7" s="184"/>
      <c r="E7" s="184"/>
      <c r="F7" s="184"/>
      <c r="G7" s="184"/>
      <c r="H7" s="184"/>
      <c r="I7" s="184"/>
      <c r="J7" s="184"/>
      <c r="K7" s="184"/>
      <c r="L7" s="184"/>
      <c r="M7" s="184"/>
      <c r="N7" s="184">
        <f aca="true" t="shared" si="0" ref="N7:N33">SUM(E7:M7)</f>
        <v>0</v>
      </c>
      <c r="O7" s="185"/>
    </row>
    <row r="8" spans="2:15" ht="12" customHeight="1">
      <c r="B8" s="181">
        <v>1.2</v>
      </c>
      <c r="C8" s="186" t="s">
        <v>1635</v>
      </c>
      <c r="D8" s="184"/>
      <c r="E8" s="184"/>
      <c r="F8" s="184"/>
      <c r="G8" s="184"/>
      <c r="H8" s="184"/>
      <c r="I8" s="184"/>
      <c r="J8" s="184"/>
      <c r="K8" s="184"/>
      <c r="L8" s="184"/>
      <c r="M8" s="184"/>
      <c r="N8" s="184">
        <f t="shared" si="0"/>
        <v>0</v>
      </c>
      <c r="O8" s="184"/>
    </row>
    <row r="9" spans="2:15" ht="20.25">
      <c r="B9" s="181" t="s">
        <v>17</v>
      </c>
      <c r="C9" s="187" t="s">
        <v>1871</v>
      </c>
      <c r="D9" s="184"/>
      <c r="E9" s="184"/>
      <c r="F9" s="184"/>
      <c r="G9" s="184"/>
      <c r="H9" s="184"/>
      <c r="I9" s="184"/>
      <c r="J9" s="184"/>
      <c r="K9" s="184"/>
      <c r="L9" s="184"/>
      <c r="M9" s="184"/>
      <c r="N9" s="184">
        <f t="shared" si="0"/>
        <v>0</v>
      </c>
      <c r="O9" s="188"/>
    </row>
    <row r="10" spans="2:15" ht="12" customHeight="1">
      <c r="B10" s="181" t="s">
        <v>18</v>
      </c>
      <c r="C10" s="186" t="s">
        <v>1872</v>
      </c>
      <c r="D10" s="184"/>
      <c r="E10" s="184"/>
      <c r="F10" s="184"/>
      <c r="G10" s="184"/>
      <c r="H10" s="184"/>
      <c r="I10" s="184"/>
      <c r="J10" s="184"/>
      <c r="K10" s="184"/>
      <c r="L10" s="184"/>
      <c r="M10" s="184"/>
      <c r="N10" s="184">
        <f t="shared" si="0"/>
        <v>0</v>
      </c>
      <c r="O10" s="185"/>
    </row>
    <row r="11" spans="2:15" ht="12" customHeight="1">
      <c r="B11" s="181">
        <v>1.3</v>
      </c>
      <c r="C11" s="186" t="s">
        <v>1873</v>
      </c>
      <c r="D11" s="184"/>
      <c r="E11" s="184"/>
      <c r="F11" s="184"/>
      <c r="G11" s="184"/>
      <c r="H11" s="184"/>
      <c r="I11" s="184"/>
      <c r="J11" s="184"/>
      <c r="K11" s="184"/>
      <c r="L11" s="184"/>
      <c r="M11" s="184"/>
      <c r="N11" s="184">
        <f t="shared" si="0"/>
        <v>0</v>
      </c>
      <c r="O11" s="184"/>
    </row>
    <row r="12" spans="2:15" ht="12" customHeight="1">
      <c r="B12" s="181">
        <v>1.4</v>
      </c>
      <c r="C12" s="186" t="s">
        <v>527</v>
      </c>
      <c r="D12" s="184"/>
      <c r="E12" s="184"/>
      <c r="F12" s="184"/>
      <c r="G12" s="184"/>
      <c r="H12" s="184"/>
      <c r="I12" s="184"/>
      <c r="J12" s="184"/>
      <c r="K12" s="184"/>
      <c r="L12" s="184"/>
      <c r="M12" s="184"/>
      <c r="N12" s="184">
        <f t="shared" si="0"/>
        <v>0</v>
      </c>
      <c r="O12" s="184"/>
    </row>
    <row r="13" spans="2:15" ht="12" customHeight="1">
      <c r="B13" s="181">
        <v>1.5</v>
      </c>
      <c r="C13" s="186" t="s">
        <v>520</v>
      </c>
      <c r="D13" s="184"/>
      <c r="E13" s="184"/>
      <c r="F13" s="184"/>
      <c r="G13" s="184"/>
      <c r="H13" s="184"/>
      <c r="I13" s="184"/>
      <c r="J13" s="184"/>
      <c r="K13" s="184"/>
      <c r="L13" s="184"/>
      <c r="M13" s="184"/>
      <c r="N13" s="184">
        <f t="shared" si="0"/>
        <v>0</v>
      </c>
      <c r="O13" s="184"/>
    </row>
    <row r="14" spans="2:15" ht="12" customHeight="1">
      <c r="B14" s="181">
        <v>1.6</v>
      </c>
      <c r="C14" s="186" t="s">
        <v>1638</v>
      </c>
      <c r="D14" s="184"/>
      <c r="E14" s="184"/>
      <c r="F14" s="184"/>
      <c r="G14" s="184"/>
      <c r="H14" s="184"/>
      <c r="I14" s="184"/>
      <c r="J14" s="184"/>
      <c r="K14" s="184"/>
      <c r="L14" s="184"/>
      <c r="M14" s="184"/>
      <c r="N14" s="184">
        <f t="shared" si="0"/>
        <v>0</v>
      </c>
      <c r="O14" s="184"/>
    </row>
    <row r="15" spans="2:15" ht="12" customHeight="1">
      <c r="B15" s="181">
        <v>1.7</v>
      </c>
      <c r="C15" s="186" t="s">
        <v>1874</v>
      </c>
      <c r="D15" s="184"/>
      <c r="E15" s="184"/>
      <c r="F15" s="184"/>
      <c r="G15" s="184"/>
      <c r="H15" s="184"/>
      <c r="I15" s="184"/>
      <c r="J15" s="184"/>
      <c r="K15" s="184"/>
      <c r="L15" s="184"/>
      <c r="M15" s="184"/>
      <c r="N15" s="184">
        <f t="shared" si="0"/>
        <v>0</v>
      </c>
      <c r="O15" s="184"/>
    </row>
    <row r="16" spans="2:15" ht="12" customHeight="1">
      <c r="B16" s="181">
        <v>1.8</v>
      </c>
      <c r="C16" s="186" t="s">
        <v>1875</v>
      </c>
      <c r="D16" s="184"/>
      <c r="E16" s="184"/>
      <c r="F16" s="184"/>
      <c r="G16" s="184"/>
      <c r="H16" s="184"/>
      <c r="I16" s="184"/>
      <c r="J16" s="184"/>
      <c r="K16" s="184"/>
      <c r="L16" s="184"/>
      <c r="M16" s="184"/>
      <c r="N16" s="184">
        <f t="shared" si="0"/>
        <v>0</v>
      </c>
      <c r="O16" s="184"/>
    </row>
    <row r="17" spans="2:15" ht="12" customHeight="1">
      <c r="B17" s="181">
        <v>1.9</v>
      </c>
      <c r="C17" s="186" t="s">
        <v>1876</v>
      </c>
      <c r="D17" s="184"/>
      <c r="E17" s="184"/>
      <c r="F17" s="184"/>
      <c r="G17" s="184"/>
      <c r="H17" s="184"/>
      <c r="I17" s="184"/>
      <c r="J17" s="184"/>
      <c r="K17" s="184"/>
      <c r="L17" s="184"/>
      <c r="M17" s="184"/>
      <c r="N17" s="184">
        <f t="shared" si="0"/>
        <v>0</v>
      </c>
      <c r="O17" s="184"/>
    </row>
    <row r="18" spans="2:15" ht="12" customHeight="1">
      <c r="B18" s="182">
        <v>1.1</v>
      </c>
      <c r="C18" s="183" t="s">
        <v>1877</v>
      </c>
      <c r="D18" s="184">
        <f>SUM(D9:D17)</f>
        <v>0</v>
      </c>
      <c r="E18" s="184"/>
      <c r="F18" s="184"/>
      <c r="G18" s="184"/>
      <c r="H18" s="184"/>
      <c r="I18" s="184"/>
      <c r="J18" s="184"/>
      <c r="K18" s="184"/>
      <c r="L18" s="184"/>
      <c r="M18" s="184"/>
      <c r="N18" s="184">
        <f t="shared" si="0"/>
        <v>0</v>
      </c>
      <c r="O18" s="184">
        <f>SUM(O9:O17)</f>
        <v>0</v>
      </c>
    </row>
    <row r="19" spans="2:15" ht="12" customHeight="1">
      <c r="B19" s="182">
        <v>2</v>
      </c>
      <c r="C19" s="183" t="s">
        <v>1878</v>
      </c>
      <c r="D19" s="184"/>
      <c r="E19" s="184"/>
      <c r="F19" s="184"/>
      <c r="G19" s="184"/>
      <c r="H19" s="184"/>
      <c r="I19" s="184"/>
      <c r="J19" s="184"/>
      <c r="K19" s="184"/>
      <c r="L19" s="184"/>
      <c r="M19" s="184"/>
      <c r="N19" s="184">
        <f t="shared" si="0"/>
        <v>0</v>
      </c>
      <c r="O19" s="184"/>
    </row>
    <row r="20" spans="2:15" ht="12" customHeight="1">
      <c r="B20" s="181">
        <v>2.1</v>
      </c>
      <c r="C20" s="186" t="s">
        <v>1879</v>
      </c>
      <c r="D20" s="184"/>
      <c r="E20" s="184"/>
      <c r="F20" s="184"/>
      <c r="G20" s="184"/>
      <c r="H20" s="184"/>
      <c r="I20" s="184"/>
      <c r="J20" s="184"/>
      <c r="K20" s="184"/>
      <c r="L20" s="184"/>
      <c r="M20" s="184"/>
      <c r="N20" s="184">
        <f t="shared" si="0"/>
        <v>0</v>
      </c>
      <c r="O20" s="184"/>
    </row>
    <row r="21" spans="2:15" ht="22.5" customHeight="1">
      <c r="B21" s="181">
        <v>2.2</v>
      </c>
      <c r="C21" s="186" t="s">
        <v>1667</v>
      </c>
      <c r="D21" s="184"/>
      <c r="E21" s="184"/>
      <c r="F21" s="184"/>
      <c r="G21" s="184"/>
      <c r="H21" s="184"/>
      <c r="I21" s="184"/>
      <c r="J21" s="184"/>
      <c r="K21" s="184"/>
      <c r="L21" s="184"/>
      <c r="M21" s="184"/>
      <c r="N21" s="184">
        <f t="shared" si="0"/>
        <v>0</v>
      </c>
      <c r="O21" s="184"/>
    </row>
    <row r="22" spans="2:15" ht="12" customHeight="1">
      <c r="B22" s="181" t="s">
        <v>1280</v>
      </c>
      <c r="C22" s="186" t="s">
        <v>1880</v>
      </c>
      <c r="D22" s="184"/>
      <c r="E22" s="184"/>
      <c r="F22" s="184"/>
      <c r="G22" s="184"/>
      <c r="H22" s="184"/>
      <c r="I22" s="184"/>
      <c r="J22" s="184"/>
      <c r="K22" s="184"/>
      <c r="L22" s="184"/>
      <c r="M22" s="184"/>
      <c r="N22" s="184">
        <f t="shared" si="0"/>
        <v>0</v>
      </c>
      <c r="O22" s="184"/>
    </row>
    <row r="23" spans="2:15" ht="12" customHeight="1">
      <c r="B23" s="181" t="s">
        <v>1278</v>
      </c>
      <c r="C23" s="186" t="s">
        <v>1881</v>
      </c>
      <c r="D23" s="184"/>
      <c r="E23" s="184"/>
      <c r="F23" s="184"/>
      <c r="G23" s="184"/>
      <c r="H23" s="184"/>
      <c r="I23" s="184"/>
      <c r="J23" s="184"/>
      <c r="K23" s="184"/>
      <c r="L23" s="184"/>
      <c r="M23" s="184"/>
      <c r="N23" s="184">
        <f t="shared" si="0"/>
        <v>0</v>
      </c>
      <c r="O23" s="184"/>
    </row>
    <row r="24" spans="2:15" ht="12" customHeight="1">
      <c r="B24" s="181">
        <v>2.3</v>
      </c>
      <c r="C24" s="186" t="s">
        <v>1668</v>
      </c>
      <c r="D24" s="184"/>
      <c r="E24" s="184"/>
      <c r="F24" s="184"/>
      <c r="G24" s="184"/>
      <c r="H24" s="184"/>
      <c r="I24" s="184"/>
      <c r="J24" s="184"/>
      <c r="K24" s="184"/>
      <c r="L24" s="184"/>
      <c r="M24" s="184"/>
      <c r="N24" s="184">
        <f t="shared" si="0"/>
        <v>0</v>
      </c>
      <c r="O24" s="184"/>
    </row>
    <row r="25" spans="2:15" ht="12" customHeight="1">
      <c r="B25" s="181">
        <v>2.4</v>
      </c>
      <c r="C25" s="186" t="s">
        <v>1669</v>
      </c>
      <c r="D25" s="184"/>
      <c r="E25" s="184"/>
      <c r="F25" s="184"/>
      <c r="G25" s="184"/>
      <c r="H25" s="184"/>
      <c r="I25" s="184"/>
      <c r="J25" s="184"/>
      <c r="K25" s="184"/>
      <c r="L25" s="184"/>
      <c r="M25" s="184"/>
      <c r="N25" s="184">
        <f t="shared" si="0"/>
        <v>0</v>
      </c>
      <c r="O25" s="184"/>
    </row>
    <row r="26" spans="2:15" ht="12" customHeight="1">
      <c r="B26" s="181">
        <v>2.5</v>
      </c>
      <c r="C26" s="186" t="s">
        <v>1670</v>
      </c>
      <c r="D26" s="184"/>
      <c r="E26" s="184"/>
      <c r="F26" s="184"/>
      <c r="G26" s="184"/>
      <c r="H26" s="184"/>
      <c r="I26" s="184"/>
      <c r="J26" s="184"/>
      <c r="K26" s="184"/>
      <c r="L26" s="184"/>
      <c r="M26" s="184"/>
      <c r="N26" s="184">
        <f t="shared" si="0"/>
        <v>0</v>
      </c>
      <c r="O26" s="184"/>
    </row>
    <row r="27" spans="2:15" ht="12" customHeight="1">
      <c r="B27" s="181">
        <v>2.6</v>
      </c>
      <c r="C27" s="186" t="s">
        <v>1671</v>
      </c>
      <c r="D27" s="184"/>
      <c r="E27" s="184"/>
      <c r="F27" s="184"/>
      <c r="G27" s="184"/>
      <c r="H27" s="184"/>
      <c r="I27" s="184"/>
      <c r="J27" s="184"/>
      <c r="K27" s="184"/>
      <c r="L27" s="184"/>
      <c r="M27" s="184"/>
      <c r="N27" s="184">
        <f t="shared" si="0"/>
        <v>0</v>
      </c>
      <c r="O27" s="184"/>
    </row>
    <row r="28" spans="2:15" ht="12" customHeight="1">
      <c r="B28" s="181">
        <v>2.7</v>
      </c>
      <c r="C28" s="186" t="s">
        <v>505</v>
      </c>
      <c r="D28" s="184"/>
      <c r="E28" s="184"/>
      <c r="F28" s="184"/>
      <c r="G28" s="184"/>
      <c r="H28" s="184"/>
      <c r="I28" s="184"/>
      <c r="J28" s="184"/>
      <c r="K28" s="184"/>
      <c r="L28" s="184"/>
      <c r="M28" s="184"/>
      <c r="N28" s="184">
        <f t="shared" si="0"/>
        <v>0</v>
      </c>
      <c r="O28" s="184"/>
    </row>
    <row r="29" spans="2:15" ht="40.5">
      <c r="B29" s="181" t="s">
        <v>1882</v>
      </c>
      <c r="C29" s="187" t="s">
        <v>1883</v>
      </c>
      <c r="D29" s="184"/>
      <c r="E29" s="184"/>
      <c r="F29" s="184"/>
      <c r="G29" s="184"/>
      <c r="H29" s="184"/>
      <c r="I29" s="184"/>
      <c r="J29" s="184"/>
      <c r="K29" s="184"/>
      <c r="L29" s="184"/>
      <c r="M29" s="184"/>
      <c r="N29" s="184">
        <f t="shared" si="0"/>
        <v>0</v>
      </c>
      <c r="O29" s="184"/>
    </row>
    <row r="30" spans="2:15" ht="12" customHeight="1">
      <c r="B30" s="182">
        <v>2.8</v>
      </c>
      <c r="C30" s="183" t="s">
        <v>1884</v>
      </c>
      <c r="D30" s="184">
        <f>SUM(D20:D29)</f>
        <v>0</v>
      </c>
      <c r="E30" s="184"/>
      <c r="F30" s="184"/>
      <c r="G30" s="184"/>
      <c r="H30" s="184"/>
      <c r="I30" s="184"/>
      <c r="J30" s="184"/>
      <c r="K30" s="184"/>
      <c r="L30" s="184"/>
      <c r="M30" s="184"/>
      <c r="N30" s="184">
        <f t="shared" si="0"/>
        <v>0</v>
      </c>
      <c r="O30" s="184">
        <f>+O21+O28</f>
        <v>0</v>
      </c>
    </row>
    <row r="31" spans="2:15" ht="12" customHeight="1">
      <c r="B31" s="182">
        <v>3</v>
      </c>
      <c r="C31" s="183" t="s">
        <v>1885</v>
      </c>
      <c r="D31" s="184"/>
      <c r="E31" s="184"/>
      <c r="F31" s="184"/>
      <c r="G31" s="184"/>
      <c r="H31" s="184"/>
      <c r="I31" s="184"/>
      <c r="J31" s="184"/>
      <c r="K31" s="184"/>
      <c r="L31" s="184"/>
      <c r="M31" s="184"/>
      <c r="N31" s="184">
        <f t="shared" si="0"/>
        <v>0</v>
      </c>
      <c r="O31" s="184"/>
    </row>
    <row r="32" spans="2:15" ht="12" customHeight="1">
      <c r="B32" s="181">
        <v>3.1</v>
      </c>
      <c r="C32" s="186" t="s">
        <v>1886</v>
      </c>
      <c r="D32" s="184"/>
      <c r="E32" s="184"/>
      <c r="F32" s="184"/>
      <c r="G32" s="184"/>
      <c r="H32" s="184"/>
      <c r="I32" s="184"/>
      <c r="J32" s="184"/>
      <c r="K32" s="184"/>
      <c r="L32" s="184"/>
      <c r="M32" s="184"/>
      <c r="N32" s="184">
        <f t="shared" si="0"/>
        <v>0</v>
      </c>
      <c r="O32" s="184"/>
    </row>
    <row r="33" spans="2:15" ht="12" customHeight="1">
      <c r="B33" s="181">
        <v>3.2</v>
      </c>
      <c r="C33" s="186" t="s">
        <v>1887</v>
      </c>
      <c r="D33" s="184"/>
      <c r="E33" s="184"/>
      <c r="F33" s="184"/>
      <c r="G33" s="184"/>
      <c r="H33" s="184"/>
      <c r="I33" s="184"/>
      <c r="J33" s="184"/>
      <c r="K33" s="184"/>
      <c r="L33" s="184"/>
      <c r="M33" s="184"/>
      <c r="N33" s="184">
        <f t="shared" si="0"/>
        <v>0</v>
      </c>
      <c r="O33" s="184"/>
    </row>
    <row r="34" spans="2:15" ht="12" customHeight="1">
      <c r="B34" s="182">
        <v>4</v>
      </c>
      <c r="C34" s="183" t="s">
        <v>264</v>
      </c>
      <c r="D34" s="184">
        <f>+D30+D18</f>
        <v>0</v>
      </c>
      <c r="E34" s="184">
        <f aca="true" t="shared" si="1" ref="E34:O34">+E30+E18</f>
        <v>0</v>
      </c>
      <c r="F34" s="184">
        <f t="shared" si="1"/>
        <v>0</v>
      </c>
      <c r="G34" s="184">
        <f t="shared" si="1"/>
        <v>0</v>
      </c>
      <c r="H34" s="184">
        <f t="shared" si="1"/>
        <v>0</v>
      </c>
      <c r="I34" s="184">
        <f t="shared" si="1"/>
        <v>0</v>
      </c>
      <c r="J34" s="184">
        <f t="shared" si="1"/>
        <v>0</v>
      </c>
      <c r="K34" s="184">
        <f t="shared" si="1"/>
        <v>0</v>
      </c>
      <c r="L34" s="184">
        <f t="shared" si="1"/>
        <v>0</v>
      </c>
      <c r="M34" s="184">
        <f t="shared" si="1"/>
        <v>0</v>
      </c>
      <c r="N34" s="184">
        <f t="shared" si="1"/>
        <v>0</v>
      </c>
      <c r="O34" s="184">
        <f t="shared" si="1"/>
        <v>0</v>
      </c>
    </row>
    <row r="35" spans="2:15" ht="12.75" customHeight="1">
      <c r="B35" s="189" t="s">
        <v>1888</v>
      </c>
      <c r="O35" s="190"/>
    </row>
    <row r="36" ht="18" customHeight="1"/>
    <row r="37" ht="14.25">
      <c r="O37" s="112">
        <v>21</v>
      </c>
    </row>
  </sheetData>
  <sheetProtection/>
  <mergeCells count="6">
    <mergeCell ref="B2:O2"/>
    <mergeCell ref="B4:B5"/>
    <mergeCell ref="C4:C5"/>
    <mergeCell ref="D4:D5"/>
    <mergeCell ref="E4:N4"/>
    <mergeCell ref="O4:O5"/>
  </mergeCells>
  <printOptions/>
  <pageMargins left="0.7" right="0.7" top="0.75" bottom="0.75" header="0.3" footer="0.3"/>
  <pageSetup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dimension ref="A1:H77"/>
  <sheetViews>
    <sheetView showGridLines="0" view="pageBreakPreview" zoomScale="60" zoomScalePageLayoutView="0" workbookViewId="0" topLeftCell="A38">
      <selection activeCell="H71" sqref="H71"/>
    </sheetView>
  </sheetViews>
  <sheetFormatPr defaultColWidth="9.140625" defaultRowHeight="12.75"/>
  <cols>
    <col min="1" max="1" width="0.2890625" style="38" customWidth="1"/>
    <col min="2" max="2" width="8.00390625" style="38" customWidth="1"/>
    <col min="3" max="3" width="34.00390625" style="38" customWidth="1"/>
    <col min="4" max="4" width="24.28125" style="38" customWidth="1"/>
    <col min="5" max="6" width="17.140625" style="38" customWidth="1"/>
    <col min="7" max="7" width="0.2890625" style="38" customWidth="1"/>
    <col min="8" max="8" width="17.00390625" style="38" bestFit="1" customWidth="1"/>
    <col min="9" max="16384" width="9.140625" style="38" customWidth="1"/>
  </cols>
  <sheetData>
    <row r="1" spans="1:7" ht="18" customHeight="1">
      <c r="A1" s="25"/>
      <c r="B1" s="25"/>
      <c r="C1" s="25"/>
      <c r="D1" s="25"/>
      <c r="E1" s="25"/>
      <c r="F1" s="25"/>
      <c r="G1" s="25"/>
    </row>
    <row r="2" spans="1:7" ht="18" customHeight="1">
      <c r="A2" s="229" t="s">
        <v>0</v>
      </c>
      <c r="B2" s="229"/>
      <c r="C2" s="229"/>
      <c r="D2" s="229"/>
      <c r="E2" s="229"/>
      <c r="F2" s="229"/>
      <c r="G2" s="25"/>
    </row>
    <row r="3" spans="1:7" ht="16.5" customHeight="1">
      <c r="A3" s="25"/>
      <c r="B3" s="25"/>
      <c r="C3" s="25"/>
      <c r="D3" s="25"/>
      <c r="E3" s="25"/>
      <c r="F3" s="25"/>
      <c r="G3" s="25"/>
    </row>
    <row r="4" spans="1:7" ht="24" customHeight="1">
      <c r="A4" s="25"/>
      <c r="B4" s="237" t="s">
        <v>68</v>
      </c>
      <c r="C4" s="237"/>
      <c r="D4" s="237"/>
      <c r="E4" s="237"/>
      <c r="F4" s="237"/>
      <c r="G4" s="237"/>
    </row>
    <row r="5" spans="1:7" ht="25.5" customHeight="1">
      <c r="A5" s="25"/>
      <c r="B5" s="25"/>
      <c r="C5" s="25"/>
      <c r="D5" s="25"/>
      <c r="E5" s="25"/>
      <c r="F5" s="25"/>
      <c r="G5" s="25"/>
    </row>
    <row r="6" spans="1:7" ht="15" customHeight="1">
      <c r="A6" s="230"/>
      <c r="B6" s="230"/>
      <c r="C6" s="230"/>
      <c r="D6" s="35" t="s">
        <v>128</v>
      </c>
      <c r="E6" s="230" t="s">
        <v>130</v>
      </c>
      <c r="F6" s="230"/>
      <c r="G6" s="25"/>
    </row>
    <row r="7" spans="1:7" ht="3" customHeight="1">
      <c r="A7" s="25"/>
      <c r="B7" s="25"/>
      <c r="C7" s="25"/>
      <c r="D7" s="25"/>
      <c r="E7" s="25"/>
      <c r="F7" s="25"/>
      <c r="G7" s="25"/>
    </row>
    <row r="8" spans="1:7" ht="15" customHeight="1">
      <c r="A8" s="231" t="s">
        <v>1</v>
      </c>
      <c r="B8" s="231"/>
      <c r="C8" s="231"/>
      <c r="D8" s="231"/>
      <c r="E8" s="231"/>
      <c r="F8" s="231"/>
      <c r="G8" s="25"/>
    </row>
    <row r="9" spans="1:7" ht="28.5" customHeight="1">
      <c r="A9" s="232" t="s">
        <v>2</v>
      </c>
      <c r="B9" s="232"/>
      <c r="C9" s="238" t="s">
        <v>69</v>
      </c>
      <c r="D9" s="238"/>
      <c r="E9" s="77" t="s">
        <v>131</v>
      </c>
      <c r="F9" s="76" t="s">
        <v>135</v>
      </c>
      <c r="G9" s="25"/>
    </row>
    <row r="10" spans="1:7" ht="14.25" customHeight="1">
      <c r="A10" s="233" t="s">
        <v>3</v>
      </c>
      <c r="B10" s="233"/>
      <c r="C10" s="239" t="s">
        <v>70</v>
      </c>
      <c r="D10" s="239"/>
      <c r="E10" s="75">
        <v>0</v>
      </c>
      <c r="F10" s="74">
        <v>0</v>
      </c>
      <c r="G10" s="25"/>
    </row>
    <row r="11" spans="1:7" ht="14.25" customHeight="1">
      <c r="A11" s="233" t="s">
        <v>4</v>
      </c>
      <c r="B11" s="233"/>
      <c r="C11" s="239" t="s">
        <v>71</v>
      </c>
      <c r="D11" s="239"/>
      <c r="E11" s="75">
        <v>0</v>
      </c>
      <c r="F11" s="74">
        <v>0</v>
      </c>
      <c r="G11" s="25"/>
    </row>
    <row r="12" spans="1:7" ht="15" customHeight="1">
      <c r="A12" s="233" t="s">
        <v>5</v>
      </c>
      <c r="B12" s="233"/>
      <c r="C12" s="240" t="s">
        <v>72</v>
      </c>
      <c r="D12" s="240"/>
      <c r="E12" s="71">
        <v>3051909647.24</v>
      </c>
      <c r="F12" s="70">
        <v>97898395.78</v>
      </c>
      <c r="G12" s="25"/>
    </row>
    <row r="13" spans="1:7" ht="14.25" customHeight="1">
      <c r="A13" s="233" t="s">
        <v>6</v>
      </c>
      <c r="B13" s="233"/>
      <c r="C13" s="240" t="s">
        <v>73</v>
      </c>
      <c r="D13" s="240"/>
      <c r="E13" s="71">
        <v>3987503360.27</v>
      </c>
      <c r="F13" s="70">
        <v>3099097386.93</v>
      </c>
      <c r="G13" s="25"/>
    </row>
    <row r="14" spans="1:7" ht="14.25" customHeight="1">
      <c r="A14" s="233" t="s">
        <v>7</v>
      </c>
      <c r="B14" s="233"/>
      <c r="C14" s="240" t="s">
        <v>74</v>
      </c>
      <c r="D14" s="240"/>
      <c r="E14" s="71">
        <v>971017</v>
      </c>
      <c r="F14" s="70">
        <v>7758312.02</v>
      </c>
      <c r="G14" s="25"/>
    </row>
    <row r="15" spans="1:7" ht="14.25" customHeight="1">
      <c r="A15" s="233" t="s">
        <v>8</v>
      </c>
      <c r="B15" s="233"/>
      <c r="C15" s="240" t="s">
        <v>75</v>
      </c>
      <c r="D15" s="240"/>
      <c r="E15" s="71">
        <v>17352121489.69</v>
      </c>
      <c r="F15" s="210">
        <v>17167820581.44</v>
      </c>
      <c r="G15" s="25"/>
    </row>
    <row r="16" spans="1:7" ht="14.25" customHeight="1">
      <c r="A16" s="233" t="s">
        <v>9</v>
      </c>
      <c r="B16" s="233"/>
      <c r="C16" s="240" t="s">
        <v>76</v>
      </c>
      <c r="D16" s="240"/>
      <c r="E16" s="71">
        <v>0</v>
      </c>
      <c r="F16" s="70">
        <v>0</v>
      </c>
      <c r="G16" s="25"/>
    </row>
    <row r="17" spans="1:7" ht="15" customHeight="1">
      <c r="A17" s="233" t="s">
        <v>10</v>
      </c>
      <c r="B17" s="233"/>
      <c r="C17" s="240" t="s">
        <v>77</v>
      </c>
      <c r="D17" s="240"/>
      <c r="E17" s="71">
        <v>2962772794.58</v>
      </c>
      <c r="F17" s="70">
        <v>4662663903.54</v>
      </c>
      <c r="G17" s="25"/>
    </row>
    <row r="18" spans="1:7" ht="14.25" customHeight="1">
      <c r="A18" s="233" t="s">
        <v>11</v>
      </c>
      <c r="B18" s="233"/>
      <c r="C18" s="240" t="s">
        <v>78</v>
      </c>
      <c r="D18" s="240"/>
      <c r="E18" s="71">
        <v>718155436.91</v>
      </c>
      <c r="F18" s="70">
        <v>282343514.8</v>
      </c>
      <c r="G18" s="25"/>
    </row>
    <row r="19" spans="1:7" ht="14.25" customHeight="1">
      <c r="A19" s="233" t="s">
        <v>12</v>
      </c>
      <c r="B19" s="233"/>
      <c r="C19" s="240" t="s">
        <v>79</v>
      </c>
      <c r="D19" s="240"/>
      <c r="E19" s="69">
        <v>0</v>
      </c>
      <c r="F19" s="68">
        <v>0</v>
      </c>
      <c r="G19" s="25"/>
    </row>
    <row r="20" spans="1:7" ht="26.25" customHeight="1">
      <c r="A20" s="233" t="s">
        <v>13</v>
      </c>
      <c r="B20" s="233"/>
      <c r="C20" s="240" t="s">
        <v>80</v>
      </c>
      <c r="D20" s="240"/>
      <c r="E20" s="71">
        <v>0</v>
      </c>
      <c r="F20" s="70">
        <v>0</v>
      </c>
      <c r="G20" s="25"/>
    </row>
    <row r="21" spans="1:7" ht="14.25" customHeight="1">
      <c r="A21" s="233" t="s">
        <v>14</v>
      </c>
      <c r="B21" s="233"/>
      <c r="C21" s="240" t="s">
        <v>81</v>
      </c>
      <c r="D21" s="240"/>
      <c r="E21" s="69">
        <v>0</v>
      </c>
      <c r="F21" s="68">
        <v>0</v>
      </c>
      <c r="G21" s="25"/>
    </row>
    <row r="22" spans="1:7" ht="14.25" customHeight="1">
      <c r="A22" s="233" t="s">
        <v>15</v>
      </c>
      <c r="B22" s="233"/>
      <c r="C22" s="239" t="s">
        <v>82</v>
      </c>
      <c r="D22" s="239"/>
      <c r="E22" s="67">
        <v>28073433745.69</v>
      </c>
      <c r="F22" s="209">
        <v>25317582094.51</v>
      </c>
      <c r="G22" s="25"/>
    </row>
    <row r="23" spans="1:7" ht="14.25" customHeight="1">
      <c r="A23" s="233" t="s">
        <v>16</v>
      </c>
      <c r="B23" s="233"/>
      <c r="C23" s="239" t="s">
        <v>83</v>
      </c>
      <c r="D23" s="239"/>
      <c r="E23" s="75">
        <v>0</v>
      </c>
      <c r="F23" s="74">
        <v>0</v>
      </c>
      <c r="G23" s="25"/>
    </row>
    <row r="24" spans="1:7" ht="14.25" customHeight="1">
      <c r="A24" s="233" t="s">
        <v>17</v>
      </c>
      <c r="B24" s="233"/>
      <c r="C24" s="240" t="s">
        <v>84</v>
      </c>
      <c r="D24" s="240"/>
      <c r="E24" s="71">
        <v>23587062257.58</v>
      </c>
      <c r="F24" s="70">
        <v>29018612064.05</v>
      </c>
      <c r="G24" s="25"/>
    </row>
    <row r="25" spans="1:7" ht="15" customHeight="1">
      <c r="A25" s="233" t="s">
        <v>18</v>
      </c>
      <c r="B25" s="233"/>
      <c r="C25" s="240" t="s">
        <v>85</v>
      </c>
      <c r="D25" s="240"/>
      <c r="E25" s="71">
        <v>23563360.86</v>
      </c>
      <c r="F25" s="70">
        <v>51827230.71</v>
      </c>
      <c r="G25" s="25"/>
    </row>
    <row r="26" spans="1:7" ht="14.25" customHeight="1">
      <c r="A26" s="233" t="s">
        <v>19</v>
      </c>
      <c r="B26" s="233"/>
      <c r="C26" s="240" t="s">
        <v>86</v>
      </c>
      <c r="D26" s="240"/>
      <c r="E26" s="71">
        <v>0</v>
      </c>
      <c r="F26" s="70">
        <v>0</v>
      </c>
      <c r="G26" s="25"/>
    </row>
    <row r="27" spans="1:7" ht="14.25" customHeight="1">
      <c r="A27" s="233" t="s">
        <v>20</v>
      </c>
      <c r="B27" s="233"/>
      <c r="C27" s="240" t="s">
        <v>87</v>
      </c>
      <c r="D27" s="240"/>
      <c r="E27" s="71">
        <v>0</v>
      </c>
      <c r="F27" s="70">
        <v>0</v>
      </c>
      <c r="G27" s="25"/>
    </row>
    <row r="28" spans="1:7" ht="14.25" customHeight="1">
      <c r="A28" s="233" t="s">
        <v>21</v>
      </c>
      <c r="B28" s="233"/>
      <c r="C28" s="240" t="s">
        <v>88</v>
      </c>
      <c r="D28" s="240"/>
      <c r="E28" s="69">
        <v>0</v>
      </c>
      <c r="F28" s="68">
        <v>0</v>
      </c>
      <c r="G28" s="25"/>
    </row>
    <row r="29" spans="1:7" ht="14.25" customHeight="1">
      <c r="A29" s="233" t="s">
        <v>22</v>
      </c>
      <c r="B29" s="233"/>
      <c r="C29" s="240" t="s">
        <v>89</v>
      </c>
      <c r="D29" s="240"/>
      <c r="E29" s="71">
        <v>0</v>
      </c>
      <c r="F29" s="70">
        <v>0</v>
      </c>
      <c r="G29" s="25"/>
    </row>
    <row r="30" spans="1:7" ht="15" customHeight="1">
      <c r="A30" s="233" t="s">
        <v>23</v>
      </c>
      <c r="B30" s="233"/>
      <c r="C30" s="240" t="s">
        <v>90</v>
      </c>
      <c r="D30" s="240"/>
      <c r="E30" s="69">
        <v>0</v>
      </c>
      <c r="F30" s="68">
        <v>0</v>
      </c>
      <c r="G30" s="25"/>
    </row>
    <row r="31" spans="1:7" ht="14.25" customHeight="1">
      <c r="A31" s="233" t="s">
        <v>24</v>
      </c>
      <c r="B31" s="233"/>
      <c r="C31" s="240" t="s">
        <v>91</v>
      </c>
      <c r="D31" s="240"/>
      <c r="E31" s="69">
        <v>0</v>
      </c>
      <c r="F31" s="68">
        <v>0</v>
      </c>
      <c r="G31" s="25"/>
    </row>
    <row r="32" spans="1:7" ht="14.25" customHeight="1">
      <c r="A32" s="233" t="s">
        <v>25</v>
      </c>
      <c r="B32" s="233"/>
      <c r="C32" s="240" t="s">
        <v>81</v>
      </c>
      <c r="D32" s="240"/>
      <c r="E32" s="69">
        <v>0</v>
      </c>
      <c r="F32" s="68">
        <v>0</v>
      </c>
      <c r="G32" s="25"/>
    </row>
    <row r="33" spans="1:7" ht="14.25" customHeight="1">
      <c r="A33" s="233" t="s">
        <v>26</v>
      </c>
      <c r="B33" s="233"/>
      <c r="C33" s="239" t="s">
        <v>92</v>
      </c>
      <c r="D33" s="239"/>
      <c r="E33" s="67">
        <v>23610625618.44</v>
      </c>
      <c r="F33" s="66">
        <v>29070439294.76</v>
      </c>
      <c r="G33" s="25"/>
    </row>
    <row r="34" spans="1:8" ht="14.25" customHeight="1">
      <c r="A34" s="233" t="s">
        <v>27</v>
      </c>
      <c r="B34" s="233"/>
      <c r="C34" s="239" t="s">
        <v>93</v>
      </c>
      <c r="D34" s="239"/>
      <c r="E34" s="67">
        <v>51684059364.13</v>
      </c>
      <c r="F34" s="209">
        <v>54388021389.27</v>
      </c>
      <c r="G34" s="25"/>
      <c r="H34" s="59"/>
    </row>
    <row r="35" spans="1:7" ht="15" customHeight="1">
      <c r="A35" s="233" t="s">
        <v>28</v>
      </c>
      <c r="B35" s="233"/>
      <c r="C35" s="239" t="s">
        <v>94</v>
      </c>
      <c r="D35" s="239"/>
      <c r="E35" s="75">
        <v>0</v>
      </c>
      <c r="F35" s="74">
        <v>0</v>
      </c>
      <c r="G35" s="25"/>
    </row>
    <row r="36" spans="1:7" ht="14.25" customHeight="1">
      <c r="A36" s="233" t="s">
        <v>29</v>
      </c>
      <c r="B36" s="233"/>
      <c r="C36" s="239" t="s">
        <v>95</v>
      </c>
      <c r="D36" s="239"/>
      <c r="E36" s="75">
        <v>0</v>
      </c>
      <c r="F36" s="74">
        <v>0</v>
      </c>
      <c r="G36" s="25"/>
    </row>
    <row r="37" spans="1:7" ht="14.25" customHeight="1">
      <c r="A37" s="233" t="s">
        <v>30</v>
      </c>
      <c r="B37" s="233"/>
      <c r="C37" s="239" t="s">
        <v>96</v>
      </c>
      <c r="D37" s="239"/>
      <c r="E37" s="75">
        <v>0</v>
      </c>
      <c r="F37" s="74">
        <v>0</v>
      </c>
      <c r="G37" s="25"/>
    </row>
    <row r="38" spans="1:7" ht="14.25" customHeight="1">
      <c r="A38" s="233" t="s">
        <v>31</v>
      </c>
      <c r="B38" s="233"/>
      <c r="C38" s="240" t="s">
        <v>97</v>
      </c>
      <c r="D38" s="240"/>
      <c r="E38" s="71">
        <v>3110064135.46</v>
      </c>
      <c r="F38" s="70">
        <v>5047856517.25</v>
      </c>
      <c r="G38" s="25"/>
    </row>
    <row r="39" spans="1:7" ht="14.25" customHeight="1">
      <c r="A39" s="233" t="s">
        <v>32</v>
      </c>
      <c r="B39" s="233"/>
      <c r="C39" s="240" t="s">
        <v>98</v>
      </c>
      <c r="D39" s="240"/>
      <c r="E39" s="71">
        <v>4776588.2</v>
      </c>
      <c r="F39" s="70">
        <v>20621903.02</v>
      </c>
      <c r="G39" s="25"/>
    </row>
    <row r="40" spans="1:7" ht="15" customHeight="1">
      <c r="A40" s="233" t="s">
        <v>33</v>
      </c>
      <c r="B40" s="233"/>
      <c r="C40" s="240" t="s">
        <v>99</v>
      </c>
      <c r="D40" s="240"/>
      <c r="E40" s="71">
        <v>2103313511.54</v>
      </c>
      <c r="F40" s="70">
        <v>1968790840.99</v>
      </c>
      <c r="G40" s="25"/>
    </row>
    <row r="41" spans="1:7" ht="14.25" customHeight="1">
      <c r="A41" s="233" t="s">
        <v>34</v>
      </c>
      <c r="B41" s="233"/>
      <c r="C41" s="240" t="s">
        <v>100</v>
      </c>
      <c r="D41" s="240"/>
      <c r="E41" s="71">
        <v>46174828.07</v>
      </c>
      <c r="F41" s="70">
        <v>38544724.02</v>
      </c>
      <c r="G41" s="25"/>
    </row>
    <row r="42" spans="1:7" ht="14.25" customHeight="1">
      <c r="A42" s="233" t="s">
        <v>35</v>
      </c>
      <c r="B42" s="233"/>
      <c r="C42" s="240" t="s">
        <v>101</v>
      </c>
      <c r="D42" s="240"/>
      <c r="E42" s="71">
        <v>22923491959.09</v>
      </c>
      <c r="F42" s="210">
        <v>18162807249.32</v>
      </c>
      <c r="G42" s="25"/>
    </row>
    <row r="43" spans="1:7" ht="14.25" customHeight="1">
      <c r="A43" s="233" t="s">
        <v>36</v>
      </c>
      <c r="B43" s="233"/>
      <c r="C43" s="240" t="s">
        <v>102</v>
      </c>
      <c r="D43" s="240"/>
      <c r="E43" s="71">
        <v>12091074.67</v>
      </c>
      <c r="F43" s="70">
        <v>4780094.63</v>
      </c>
      <c r="G43" s="25"/>
    </row>
    <row r="44" spans="1:7" ht="14.25" customHeight="1">
      <c r="A44" s="233" t="s">
        <v>37</v>
      </c>
      <c r="B44" s="233"/>
      <c r="C44" s="240" t="s">
        <v>103</v>
      </c>
      <c r="D44" s="240"/>
      <c r="E44" s="71">
        <v>0</v>
      </c>
      <c r="F44" s="70">
        <v>0</v>
      </c>
      <c r="G44" s="25"/>
    </row>
    <row r="45" spans="1:7" ht="15" customHeight="1">
      <c r="A45" s="233" t="s">
        <v>38</v>
      </c>
      <c r="B45" s="233"/>
      <c r="C45" s="240" t="s">
        <v>104</v>
      </c>
      <c r="D45" s="240"/>
      <c r="E45" s="71">
        <v>41880000</v>
      </c>
      <c r="F45" s="70">
        <v>15000000</v>
      </c>
      <c r="G45" s="25"/>
    </row>
    <row r="46" spans="1:7" ht="14.25" customHeight="1">
      <c r="A46" s="233" t="s">
        <v>39</v>
      </c>
      <c r="B46" s="233"/>
      <c r="C46" s="240" t="s">
        <v>105</v>
      </c>
      <c r="D46" s="240"/>
      <c r="E46" s="71">
        <v>57149583.07</v>
      </c>
      <c r="F46" s="70">
        <v>48600843.28</v>
      </c>
      <c r="G46" s="25"/>
    </row>
    <row r="47" spans="1:7" ht="14.25" customHeight="1">
      <c r="A47" s="233" t="s">
        <v>40</v>
      </c>
      <c r="B47" s="233"/>
      <c r="C47" s="240" t="s">
        <v>106</v>
      </c>
      <c r="D47" s="240"/>
      <c r="E47" s="71">
        <v>1969623085.68</v>
      </c>
      <c r="F47" s="70">
        <v>4663957874.58</v>
      </c>
      <c r="G47" s="25"/>
    </row>
    <row r="48" spans="1:7" ht="26.25" customHeight="1">
      <c r="A48" s="233" t="s">
        <v>41</v>
      </c>
      <c r="B48" s="233"/>
      <c r="C48" s="240" t="s">
        <v>107</v>
      </c>
      <c r="D48" s="240"/>
      <c r="E48" s="69">
        <v>0</v>
      </c>
      <c r="F48" s="68">
        <v>0</v>
      </c>
      <c r="G48" s="25"/>
    </row>
    <row r="49" spans="1:7" ht="14.25" customHeight="1">
      <c r="A49" s="233" t="s">
        <v>42</v>
      </c>
      <c r="B49" s="233"/>
      <c r="C49" s="240" t="s">
        <v>108</v>
      </c>
      <c r="D49" s="240"/>
      <c r="E49" s="69">
        <v>0</v>
      </c>
      <c r="F49" s="68">
        <v>0</v>
      </c>
      <c r="G49" s="25"/>
    </row>
    <row r="50" spans="1:7" ht="14.25" customHeight="1">
      <c r="A50" s="233" t="s">
        <v>43</v>
      </c>
      <c r="B50" s="233"/>
      <c r="C50" s="239" t="s">
        <v>109</v>
      </c>
      <c r="D50" s="239"/>
      <c r="E50" s="67">
        <v>30268564765.78</v>
      </c>
      <c r="F50" s="209">
        <v>29970960047.09</v>
      </c>
      <c r="G50" s="25"/>
    </row>
    <row r="51" spans="1:7" ht="14.25" customHeight="1">
      <c r="A51" s="233" t="s">
        <v>44</v>
      </c>
      <c r="B51" s="233"/>
      <c r="C51" s="239" t="s">
        <v>110</v>
      </c>
      <c r="D51" s="239"/>
      <c r="E51" s="75">
        <v>0</v>
      </c>
      <c r="F51" s="74">
        <v>0</v>
      </c>
      <c r="G51" s="25"/>
    </row>
    <row r="52" spans="1:7" ht="14.25" customHeight="1">
      <c r="A52" s="233" t="s">
        <v>45</v>
      </c>
      <c r="B52" s="233"/>
      <c r="C52" s="240" t="s">
        <v>111</v>
      </c>
      <c r="D52" s="240"/>
      <c r="E52" s="71">
        <v>8030222061.02</v>
      </c>
      <c r="F52" s="70">
        <v>9424063114.57</v>
      </c>
      <c r="G52" s="25"/>
    </row>
    <row r="53" spans="1:7" ht="15" customHeight="1">
      <c r="A53" s="233" t="s">
        <v>46</v>
      </c>
      <c r="B53" s="233"/>
      <c r="C53" s="240" t="s">
        <v>112</v>
      </c>
      <c r="D53" s="240"/>
      <c r="E53" s="69">
        <v>0</v>
      </c>
      <c r="F53" s="68">
        <v>0</v>
      </c>
      <c r="G53" s="25"/>
    </row>
    <row r="54" spans="1:7" ht="14.25" customHeight="1">
      <c r="A54" s="233" t="s">
        <v>47</v>
      </c>
      <c r="B54" s="233"/>
      <c r="C54" s="240" t="s">
        <v>113</v>
      </c>
      <c r="D54" s="240"/>
      <c r="E54" s="71">
        <v>0</v>
      </c>
      <c r="F54" s="70">
        <v>0</v>
      </c>
      <c r="G54" s="25"/>
    </row>
    <row r="55" spans="1:7" ht="14.25" customHeight="1">
      <c r="A55" s="233" t="s">
        <v>48</v>
      </c>
      <c r="B55" s="233"/>
      <c r="C55" s="240" t="s">
        <v>114</v>
      </c>
      <c r="D55" s="240"/>
      <c r="E55" s="71">
        <v>0</v>
      </c>
      <c r="F55" s="70">
        <v>0</v>
      </c>
      <c r="G55" s="25"/>
    </row>
    <row r="56" spans="1:7" ht="14.25" customHeight="1">
      <c r="A56" s="233" t="s">
        <v>49</v>
      </c>
      <c r="B56" s="233"/>
      <c r="C56" s="240" t="s">
        <v>108</v>
      </c>
      <c r="D56" s="240"/>
      <c r="E56" s="69">
        <v>0</v>
      </c>
      <c r="F56" s="68">
        <v>0</v>
      </c>
      <c r="G56" s="25"/>
    </row>
    <row r="57" spans="1:7" ht="14.25" customHeight="1">
      <c r="A57" s="233" t="s">
        <v>50</v>
      </c>
      <c r="B57" s="233"/>
      <c r="C57" s="239" t="s">
        <v>115</v>
      </c>
      <c r="D57" s="239"/>
      <c r="E57" s="67">
        <v>8030222061.02</v>
      </c>
      <c r="F57" s="66">
        <v>9424063114.57</v>
      </c>
      <c r="G57" s="25"/>
    </row>
    <row r="58" spans="1:7" ht="15" customHeight="1">
      <c r="A58" s="233" t="s">
        <v>51</v>
      </c>
      <c r="B58" s="233"/>
      <c r="C58" s="239" t="s">
        <v>116</v>
      </c>
      <c r="D58" s="239"/>
      <c r="E58" s="67">
        <v>38298786826.8</v>
      </c>
      <c r="F58" s="209">
        <v>39395023161.66</v>
      </c>
      <c r="G58" s="25"/>
    </row>
    <row r="59" spans="1:7" ht="14.25" customHeight="1">
      <c r="A59" s="233" t="s">
        <v>52</v>
      </c>
      <c r="B59" s="233"/>
      <c r="C59" s="240" t="s">
        <v>117</v>
      </c>
      <c r="D59" s="240"/>
      <c r="E59" s="73">
        <v>0</v>
      </c>
      <c r="F59" s="72">
        <v>0</v>
      </c>
      <c r="G59" s="25"/>
    </row>
    <row r="60" spans="1:7" ht="14.25" customHeight="1">
      <c r="A60" s="233" t="s">
        <v>53</v>
      </c>
      <c r="B60" s="233"/>
      <c r="C60" s="240" t="s">
        <v>118</v>
      </c>
      <c r="D60" s="240"/>
      <c r="E60" s="71">
        <v>0</v>
      </c>
      <c r="F60" s="70">
        <v>0</v>
      </c>
      <c r="G60" s="25"/>
    </row>
    <row r="61" spans="1:7" ht="14.25" customHeight="1">
      <c r="A61" s="233" t="s">
        <v>54</v>
      </c>
      <c r="B61" s="233"/>
      <c r="C61" s="240" t="s">
        <v>119</v>
      </c>
      <c r="D61" s="240"/>
      <c r="E61" s="71">
        <v>5415300</v>
      </c>
      <c r="F61" s="70">
        <v>5415300</v>
      </c>
      <c r="G61" s="25"/>
    </row>
    <row r="62" spans="1:7" ht="14.25" customHeight="1">
      <c r="A62" s="233" t="s">
        <v>55</v>
      </c>
      <c r="B62" s="233"/>
      <c r="C62" s="240" t="s">
        <v>120</v>
      </c>
      <c r="D62" s="240"/>
      <c r="E62" s="71">
        <v>0</v>
      </c>
      <c r="F62" s="70">
        <v>0</v>
      </c>
      <c r="G62" s="25"/>
    </row>
    <row r="63" spans="1:7" ht="15" customHeight="1">
      <c r="A63" s="233" t="s">
        <v>56</v>
      </c>
      <c r="B63" s="233"/>
      <c r="C63" s="240" t="s">
        <v>121</v>
      </c>
      <c r="D63" s="240"/>
      <c r="E63" s="71">
        <v>0</v>
      </c>
      <c r="F63" s="70">
        <v>0</v>
      </c>
      <c r="G63" s="25"/>
    </row>
    <row r="64" spans="1:7" ht="14.25" customHeight="1">
      <c r="A64" s="233" t="s">
        <v>57</v>
      </c>
      <c r="B64" s="233"/>
      <c r="C64" s="240" t="s">
        <v>122</v>
      </c>
      <c r="D64" s="240"/>
      <c r="E64" s="71">
        <v>0</v>
      </c>
      <c r="F64" s="70">
        <v>0</v>
      </c>
      <c r="G64" s="25"/>
    </row>
    <row r="65" spans="1:7" ht="14.25" customHeight="1">
      <c r="A65" s="233" t="s">
        <v>58</v>
      </c>
      <c r="B65" s="233"/>
      <c r="C65" s="240" t="s">
        <v>123</v>
      </c>
      <c r="D65" s="240"/>
      <c r="E65" s="71">
        <v>631113119.95</v>
      </c>
      <c r="F65" s="70">
        <v>631113119.95</v>
      </c>
      <c r="G65" s="25"/>
    </row>
    <row r="66" spans="1:7" ht="14.25" customHeight="1">
      <c r="A66" s="233" t="s">
        <v>59</v>
      </c>
      <c r="B66" s="233"/>
      <c r="C66" s="240" t="s">
        <v>124</v>
      </c>
      <c r="D66" s="240"/>
      <c r="E66" s="69">
        <v>0</v>
      </c>
      <c r="F66" s="68">
        <v>0</v>
      </c>
      <c r="G66" s="25"/>
    </row>
    <row r="67" spans="1:7" ht="14.25" customHeight="1">
      <c r="A67" s="233" t="s">
        <v>60</v>
      </c>
      <c r="B67" s="233"/>
      <c r="C67" s="240" t="s">
        <v>125</v>
      </c>
      <c r="D67" s="240"/>
      <c r="E67" s="71">
        <v>0</v>
      </c>
      <c r="F67" s="70">
        <v>0</v>
      </c>
      <c r="G67" s="25"/>
    </row>
    <row r="68" spans="1:7" ht="15" customHeight="1">
      <c r="A68" s="233" t="s">
        <v>61</v>
      </c>
      <c r="B68" s="233"/>
      <c r="C68" s="240" t="s">
        <v>126</v>
      </c>
      <c r="D68" s="240"/>
      <c r="E68" s="71">
        <v>12748744117.38</v>
      </c>
      <c r="F68" s="70">
        <v>14356469807.66</v>
      </c>
      <c r="G68" s="25"/>
    </row>
    <row r="69" spans="1:7" ht="14.25" customHeight="1">
      <c r="A69" s="233" t="s">
        <v>62</v>
      </c>
      <c r="B69" s="233"/>
      <c r="C69" s="240" t="s">
        <v>108</v>
      </c>
      <c r="D69" s="240"/>
      <c r="E69" s="69">
        <v>0</v>
      </c>
      <c r="F69" s="68">
        <v>0</v>
      </c>
      <c r="G69" s="25"/>
    </row>
    <row r="70" spans="1:7" ht="14.25" customHeight="1">
      <c r="A70" s="233" t="s">
        <v>63</v>
      </c>
      <c r="B70" s="233"/>
      <c r="C70" s="239" t="s">
        <v>127</v>
      </c>
      <c r="D70" s="239"/>
      <c r="E70" s="67">
        <v>13385272537.33</v>
      </c>
      <c r="F70" s="66">
        <v>14992998227.61</v>
      </c>
      <c r="G70" s="25"/>
    </row>
    <row r="71" spans="1:7" ht="14.25" customHeight="1">
      <c r="A71" s="233" t="s">
        <v>64</v>
      </c>
      <c r="B71" s="233"/>
      <c r="C71" s="239" t="s">
        <v>94</v>
      </c>
      <c r="D71" s="239"/>
      <c r="E71" s="67">
        <v>51684059364.13</v>
      </c>
      <c r="F71" s="209">
        <v>54388021389.27</v>
      </c>
      <c r="G71" s="25"/>
    </row>
    <row r="72" spans="1:7" ht="1.5" customHeight="1">
      <c r="A72" s="234"/>
      <c r="B72" s="234"/>
      <c r="C72" s="234"/>
      <c r="D72" s="234"/>
      <c r="E72" s="234"/>
      <c r="F72" s="234"/>
      <c r="G72" s="25"/>
    </row>
    <row r="73" spans="1:7" ht="40.5" customHeight="1">
      <c r="A73" s="25"/>
      <c r="B73" s="25"/>
      <c r="C73" s="25"/>
      <c r="D73" s="25"/>
      <c r="E73" s="25"/>
      <c r="F73" s="25"/>
      <c r="G73" s="25"/>
    </row>
    <row r="74" spans="1:7" ht="23.25" customHeight="1">
      <c r="A74" s="235" t="s">
        <v>65</v>
      </c>
      <c r="B74" s="235"/>
      <c r="C74" s="235"/>
      <c r="D74" s="65" t="s">
        <v>129</v>
      </c>
      <c r="E74" s="242" t="s">
        <v>132</v>
      </c>
      <c r="F74" s="242"/>
      <c r="G74" s="25"/>
    </row>
    <row r="75" spans="1:7" ht="24" customHeight="1">
      <c r="A75" s="235" t="s">
        <v>66</v>
      </c>
      <c r="B75" s="235"/>
      <c r="C75" s="235"/>
      <c r="D75" s="65" t="s">
        <v>129</v>
      </c>
      <c r="E75" s="242" t="s">
        <v>133</v>
      </c>
      <c r="F75" s="242"/>
      <c r="G75" s="25"/>
    </row>
    <row r="76" spans="1:7" ht="20.25" customHeight="1">
      <c r="A76" s="25"/>
      <c r="B76" s="25"/>
      <c r="C76" s="25"/>
      <c r="D76" s="25"/>
      <c r="E76" s="25"/>
      <c r="F76" s="25"/>
      <c r="G76" s="25"/>
    </row>
    <row r="77" spans="1:7" ht="14.25" customHeight="1">
      <c r="A77" s="236" t="s">
        <v>67</v>
      </c>
      <c r="B77" s="236"/>
      <c r="C77" s="241">
        <v>44582.49916666667</v>
      </c>
      <c r="D77" s="241"/>
      <c r="E77" s="24" t="s">
        <v>134</v>
      </c>
      <c r="F77" s="23" t="s">
        <v>136</v>
      </c>
      <c r="G77" s="25"/>
    </row>
  </sheetData>
  <sheetProtection/>
  <mergeCells count="138">
    <mergeCell ref="C68:D68"/>
    <mergeCell ref="C69:D69"/>
    <mergeCell ref="C70:D70"/>
    <mergeCell ref="C71:D71"/>
    <mergeCell ref="C77:D77"/>
    <mergeCell ref="E6:F6"/>
    <mergeCell ref="E74:F74"/>
    <mergeCell ref="E75:F75"/>
    <mergeCell ref="C62:D62"/>
    <mergeCell ref="C63:D63"/>
    <mergeCell ref="C64:D64"/>
    <mergeCell ref="C65:D65"/>
    <mergeCell ref="C66:D66"/>
    <mergeCell ref="C67:D67"/>
    <mergeCell ref="C56:D56"/>
    <mergeCell ref="C57:D57"/>
    <mergeCell ref="C58:D58"/>
    <mergeCell ref="C59:D59"/>
    <mergeCell ref="C60:D60"/>
    <mergeCell ref="C61:D61"/>
    <mergeCell ref="C50:D50"/>
    <mergeCell ref="C51:D51"/>
    <mergeCell ref="C52:D52"/>
    <mergeCell ref="C53:D53"/>
    <mergeCell ref="C54:D54"/>
    <mergeCell ref="C55:D55"/>
    <mergeCell ref="C44:D44"/>
    <mergeCell ref="C45:D45"/>
    <mergeCell ref="C46:D46"/>
    <mergeCell ref="C47:D47"/>
    <mergeCell ref="C48:D48"/>
    <mergeCell ref="C49:D49"/>
    <mergeCell ref="C38:D38"/>
    <mergeCell ref="C39:D39"/>
    <mergeCell ref="C40:D40"/>
    <mergeCell ref="C41:D41"/>
    <mergeCell ref="C42:D42"/>
    <mergeCell ref="C43:D43"/>
    <mergeCell ref="C32:D32"/>
    <mergeCell ref="C33:D33"/>
    <mergeCell ref="C34:D34"/>
    <mergeCell ref="C35:D35"/>
    <mergeCell ref="C36:D36"/>
    <mergeCell ref="C37:D37"/>
    <mergeCell ref="C26:D26"/>
    <mergeCell ref="C27:D27"/>
    <mergeCell ref="C28:D28"/>
    <mergeCell ref="C29:D29"/>
    <mergeCell ref="C30:D30"/>
    <mergeCell ref="C31:D31"/>
    <mergeCell ref="C20:D20"/>
    <mergeCell ref="C21:D21"/>
    <mergeCell ref="C22:D22"/>
    <mergeCell ref="C23:D23"/>
    <mergeCell ref="C24:D24"/>
    <mergeCell ref="C25:D25"/>
    <mergeCell ref="C14:D14"/>
    <mergeCell ref="C15:D15"/>
    <mergeCell ref="C16:D16"/>
    <mergeCell ref="C17:D17"/>
    <mergeCell ref="C18:D18"/>
    <mergeCell ref="C19:D19"/>
    <mergeCell ref="A72:F72"/>
    <mergeCell ref="A74:C74"/>
    <mergeCell ref="A75:C75"/>
    <mergeCell ref="A77:B77"/>
    <mergeCell ref="B4:G4"/>
    <mergeCell ref="C9:D9"/>
    <mergeCell ref="C10:D10"/>
    <mergeCell ref="C11:D11"/>
    <mergeCell ref="C12:D12"/>
    <mergeCell ref="C13:D13"/>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2:F2"/>
    <mergeCell ref="A6:C6"/>
    <mergeCell ref="A8:F8"/>
    <mergeCell ref="A9:B9"/>
    <mergeCell ref="A10:B10"/>
    <mergeCell ref="A11:B11"/>
  </mergeCells>
  <printOptions/>
  <pageMargins left="0.75" right="0.75" top="1" bottom="1" header="0.5" footer="0.5"/>
  <pageSetup horizontalDpi="600" verticalDpi="600" orientation="portrait" scale="90" r:id="rId2"/>
  <drawing r:id="rId1"/>
</worksheet>
</file>

<file path=xl/worksheets/sheet4.xml><?xml version="1.0" encoding="utf-8"?>
<worksheet xmlns="http://schemas.openxmlformats.org/spreadsheetml/2006/main" xmlns:r="http://schemas.openxmlformats.org/officeDocument/2006/relationships">
  <dimension ref="A1:E41"/>
  <sheetViews>
    <sheetView showGridLines="0" zoomScalePageLayoutView="0" workbookViewId="0" topLeftCell="A1">
      <selection activeCell="H29" sqref="H29"/>
    </sheetView>
  </sheetViews>
  <sheetFormatPr defaultColWidth="9.140625" defaultRowHeight="12.75"/>
  <cols>
    <col min="1" max="1" width="8.28125" style="33" customWidth="1"/>
    <col min="2" max="2" width="34.00390625" style="33" customWidth="1"/>
    <col min="3" max="3" width="24.28125" style="33" customWidth="1"/>
    <col min="4" max="5" width="17.140625" style="33" customWidth="1"/>
    <col min="6" max="16384" width="9.140625" style="33" customWidth="1"/>
  </cols>
  <sheetData>
    <row r="1" spans="1:5" ht="18" customHeight="1">
      <c r="A1" s="25"/>
      <c r="B1" s="25"/>
      <c r="C1" s="25"/>
      <c r="D1" s="25"/>
      <c r="E1" s="25"/>
    </row>
    <row r="2" spans="1:5" ht="18" customHeight="1">
      <c r="A2" s="229" t="s">
        <v>0</v>
      </c>
      <c r="B2" s="229"/>
      <c r="C2" s="229"/>
      <c r="D2" s="229"/>
      <c r="E2" s="229"/>
    </row>
    <row r="3" spans="1:5" ht="21.75" customHeight="1">
      <c r="A3" s="25"/>
      <c r="B3" s="25"/>
      <c r="C3" s="25"/>
      <c r="D3" s="25"/>
      <c r="E3" s="25"/>
    </row>
    <row r="4" spans="1:5" ht="18" customHeight="1">
      <c r="A4" s="237" t="s">
        <v>193</v>
      </c>
      <c r="B4" s="237"/>
      <c r="C4" s="237"/>
      <c r="D4" s="237"/>
      <c r="E4" s="237"/>
    </row>
    <row r="5" spans="1:5" ht="14.25" customHeight="1">
      <c r="A5" s="25"/>
      <c r="B5" s="25"/>
      <c r="C5" s="25"/>
      <c r="D5" s="25"/>
      <c r="E5" s="25"/>
    </row>
    <row r="6" spans="1:5" ht="14.25" customHeight="1">
      <c r="A6" s="230"/>
      <c r="B6" s="230"/>
      <c r="C6" s="35" t="s">
        <v>128</v>
      </c>
      <c r="D6" s="230" t="s">
        <v>130</v>
      </c>
      <c r="E6" s="230"/>
    </row>
    <row r="7" spans="1:5" ht="14.25" customHeight="1">
      <c r="A7" s="231" t="s">
        <v>1</v>
      </c>
      <c r="B7" s="231"/>
      <c r="C7" s="231"/>
      <c r="D7" s="231"/>
      <c r="E7" s="231"/>
    </row>
    <row r="8" spans="1:5" ht="29.25" customHeight="1">
      <c r="A8" s="36" t="s">
        <v>2</v>
      </c>
      <c r="B8" s="232" t="s">
        <v>192</v>
      </c>
      <c r="C8" s="232"/>
      <c r="D8" s="36" t="s">
        <v>191</v>
      </c>
      <c r="E8" s="37" t="s">
        <v>252</v>
      </c>
    </row>
    <row r="9" spans="1:5" ht="13.5" customHeight="1">
      <c r="A9" s="80" t="s">
        <v>3</v>
      </c>
      <c r="B9" s="245" t="s">
        <v>190</v>
      </c>
      <c r="C9" s="245"/>
      <c r="D9" s="79">
        <v>46173121218.3</v>
      </c>
      <c r="E9" s="78">
        <v>64916740222.87</v>
      </c>
    </row>
    <row r="10" spans="1:5" ht="13.5" customHeight="1">
      <c r="A10" s="80" t="s">
        <v>28</v>
      </c>
      <c r="B10" s="244" t="s">
        <v>189</v>
      </c>
      <c r="C10" s="244"/>
      <c r="D10" s="27">
        <v>42429116133.78</v>
      </c>
      <c r="E10" s="39">
        <v>60492021827.58</v>
      </c>
    </row>
    <row r="11" spans="1:5" ht="14.25" customHeight="1">
      <c r="A11" s="80" t="s">
        <v>188</v>
      </c>
      <c r="B11" s="245" t="s">
        <v>187</v>
      </c>
      <c r="C11" s="245"/>
      <c r="D11" s="79">
        <v>3744005084.52</v>
      </c>
      <c r="E11" s="78">
        <v>4424718395.29</v>
      </c>
    </row>
    <row r="12" spans="1:5" ht="13.5" customHeight="1">
      <c r="A12" s="80" t="s">
        <v>186</v>
      </c>
      <c r="B12" s="244" t="s">
        <v>185</v>
      </c>
      <c r="C12" s="244"/>
      <c r="D12" s="27">
        <v>0</v>
      </c>
      <c r="E12" s="39">
        <v>0</v>
      </c>
    </row>
    <row r="13" spans="1:5" ht="13.5" customHeight="1">
      <c r="A13" s="80" t="s">
        <v>184</v>
      </c>
      <c r="B13" s="244" t="s">
        <v>183</v>
      </c>
      <c r="C13" s="244"/>
      <c r="D13" s="27">
        <v>6497319.96</v>
      </c>
      <c r="E13" s="39">
        <v>54383.42</v>
      </c>
    </row>
    <row r="14" spans="1:5" ht="13.5" customHeight="1">
      <c r="A14" s="80" t="s">
        <v>182</v>
      </c>
      <c r="B14" s="244" t="s">
        <v>181</v>
      </c>
      <c r="C14" s="244"/>
      <c r="D14" s="27">
        <v>0</v>
      </c>
      <c r="E14" s="39">
        <v>0</v>
      </c>
    </row>
    <row r="15" spans="1:5" ht="14.25" customHeight="1">
      <c r="A15" s="80" t="s">
        <v>180</v>
      </c>
      <c r="B15" s="244" t="s">
        <v>179</v>
      </c>
      <c r="C15" s="244"/>
      <c r="D15" s="27">
        <v>0</v>
      </c>
      <c r="E15" s="39">
        <v>0</v>
      </c>
    </row>
    <row r="16" spans="1:5" ht="13.5" customHeight="1">
      <c r="A16" s="80" t="s">
        <v>178</v>
      </c>
      <c r="B16" s="244" t="s">
        <v>177</v>
      </c>
      <c r="C16" s="244"/>
      <c r="D16" s="27">
        <v>2488564526.29</v>
      </c>
      <c r="E16" s="39">
        <f>111214771.27-'GB'!H705</f>
        <v>27272727.269999996</v>
      </c>
    </row>
    <row r="17" spans="1:5" ht="13.5" customHeight="1">
      <c r="A17" s="80" t="s">
        <v>176</v>
      </c>
      <c r="B17" s="244" t="s">
        <v>175</v>
      </c>
      <c r="C17" s="244"/>
      <c r="D17" s="27">
        <v>0</v>
      </c>
      <c r="E17" s="39">
        <v>0</v>
      </c>
    </row>
    <row r="18" spans="1:5" ht="14.25" customHeight="1">
      <c r="A18" s="80" t="s">
        <v>174</v>
      </c>
      <c r="B18" s="244" t="s">
        <v>173</v>
      </c>
      <c r="C18" s="244"/>
      <c r="D18" s="27">
        <v>3593728560.63</v>
      </c>
      <c r="E18" s="39">
        <f>2877832086.43-'GB'!H705</f>
        <v>2793890042.43</v>
      </c>
    </row>
    <row r="19" spans="1:5" ht="13.5" customHeight="1">
      <c r="A19" s="80" t="s">
        <v>172</v>
      </c>
      <c r="B19" s="244" t="s">
        <v>171</v>
      </c>
      <c r="C19" s="244"/>
      <c r="D19" s="27">
        <v>0</v>
      </c>
      <c r="E19" s="39">
        <v>0</v>
      </c>
    </row>
    <row r="20" spans="1:5" ht="13.5" customHeight="1">
      <c r="A20" s="80" t="s">
        <v>170</v>
      </c>
      <c r="B20" s="244" t="s">
        <v>169</v>
      </c>
      <c r="C20" s="244"/>
      <c r="D20" s="27">
        <v>1300000</v>
      </c>
      <c r="E20" s="39">
        <v>2059776.87</v>
      </c>
    </row>
    <row r="21" spans="1:5" ht="13.5" customHeight="1">
      <c r="A21" s="80" t="s">
        <v>168</v>
      </c>
      <c r="B21" s="244" t="s">
        <v>167</v>
      </c>
      <c r="C21" s="244"/>
      <c r="D21" s="27">
        <v>132724835.92</v>
      </c>
      <c r="E21" s="39">
        <v>-2504844.09</v>
      </c>
    </row>
    <row r="22" spans="1:5" ht="14.25" customHeight="1">
      <c r="A22" s="80" t="s">
        <v>166</v>
      </c>
      <c r="B22" s="244" t="s">
        <v>165</v>
      </c>
      <c r="C22" s="244"/>
      <c r="D22" s="27">
        <v>-15269368.57</v>
      </c>
      <c r="E22" s="39">
        <v>40015288.97</v>
      </c>
    </row>
    <row r="23" spans="1:5" ht="13.5" customHeight="1">
      <c r="A23" s="80" t="s">
        <v>164</v>
      </c>
      <c r="B23" s="244" t="s">
        <v>163</v>
      </c>
      <c r="C23" s="244"/>
      <c r="D23" s="27">
        <v>0</v>
      </c>
      <c r="E23" s="39">
        <v>0</v>
      </c>
    </row>
    <row r="24" spans="1:5" ht="13.5" customHeight="1">
      <c r="A24" s="80" t="s">
        <v>162</v>
      </c>
      <c r="B24" s="244" t="s">
        <v>161</v>
      </c>
      <c r="C24" s="244"/>
      <c r="D24" s="27">
        <v>0</v>
      </c>
      <c r="E24" s="39">
        <v>0</v>
      </c>
    </row>
    <row r="25" spans="1:5" ht="14.25" customHeight="1">
      <c r="A25" s="80" t="s">
        <v>160</v>
      </c>
      <c r="B25" s="244" t="s">
        <v>159</v>
      </c>
      <c r="C25" s="244"/>
      <c r="D25" s="27">
        <v>0</v>
      </c>
      <c r="E25" s="39">
        <v>0</v>
      </c>
    </row>
    <row r="26" spans="1:5" ht="13.5" customHeight="1">
      <c r="A26" s="80" t="s">
        <v>158</v>
      </c>
      <c r="B26" s="245" t="s">
        <v>157</v>
      </c>
      <c r="C26" s="245"/>
      <c r="D26" s="79">
        <v>2761493837.49</v>
      </c>
      <c r="E26" s="78">
        <v>1693606131.56</v>
      </c>
    </row>
    <row r="27" spans="1:5" ht="13.5" customHeight="1">
      <c r="A27" s="80" t="s">
        <v>156</v>
      </c>
      <c r="B27" s="244" t="s">
        <v>155</v>
      </c>
      <c r="C27" s="244"/>
      <c r="D27" s="27">
        <v>74924616.52</v>
      </c>
      <c r="E27" s="39">
        <v>17139170.59</v>
      </c>
    </row>
    <row r="28" spans="1:5" ht="13.5" customHeight="1">
      <c r="A28" s="80" t="s">
        <v>154</v>
      </c>
      <c r="B28" s="245" t="s">
        <v>153</v>
      </c>
      <c r="C28" s="245"/>
      <c r="D28" s="79">
        <v>2686569220.97</v>
      </c>
      <c r="E28" s="78">
        <v>1676466960.97</v>
      </c>
    </row>
    <row r="29" spans="1:5" ht="14.25" customHeight="1">
      <c r="A29" s="80" t="s">
        <v>152</v>
      </c>
      <c r="B29" s="245" t="s">
        <v>151</v>
      </c>
      <c r="C29" s="245"/>
      <c r="D29" s="79">
        <v>0</v>
      </c>
      <c r="E29" s="78">
        <v>0</v>
      </c>
    </row>
    <row r="30" spans="1:5" ht="13.5" customHeight="1">
      <c r="A30" s="80" t="s">
        <v>150</v>
      </c>
      <c r="B30" s="245" t="s">
        <v>149</v>
      </c>
      <c r="C30" s="245"/>
      <c r="D30" s="79">
        <v>2686569220.97</v>
      </c>
      <c r="E30" s="78">
        <v>1676466960.97</v>
      </c>
    </row>
    <row r="31" spans="1:5" ht="13.5" customHeight="1">
      <c r="A31" s="80" t="s">
        <v>148</v>
      </c>
      <c r="B31" s="244" t="s">
        <v>147</v>
      </c>
      <c r="C31" s="244"/>
      <c r="D31" s="27">
        <v>0</v>
      </c>
      <c r="E31" s="39">
        <v>0</v>
      </c>
    </row>
    <row r="32" spans="1:5" ht="14.25" customHeight="1">
      <c r="A32" s="80" t="s">
        <v>146</v>
      </c>
      <c r="B32" s="244" t="s">
        <v>145</v>
      </c>
      <c r="C32" s="244"/>
      <c r="D32" s="27">
        <v>0</v>
      </c>
      <c r="E32" s="39">
        <v>0</v>
      </c>
    </row>
    <row r="33" spans="1:5" ht="13.5" customHeight="1">
      <c r="A33" s="80" t="s">
        <v>144</v>
      </c>
      <c r="B33" s="244" t="s">
        <v>143</v>
      </c>
      <c r="C33" s="244"/>
      <c r="D33" s="27">
        <v>0</v>
      </c>
      <c r="E33" s="39">
        <v>0</v>
      </c>
    </row>
    <row r="34" spans="1:5" ht="13.5" customHeight="1">
      <c r="A34" s="80" t="s">
        <v>142</v>
      </c>
      <c r="B34" s="244" t="s">
        <v>141</v>
      </c>
      <c r="C34" s="244"/>
      <c r="D34" s="27">
        <v>0</v>
      </c>
      <c r="E34" s="39">
        <v>0</v>
      </c>
    </row>
    <row r="35" spans="1:5" ht="13.5" customHeight="1">
      <c r="A35" s="80" t="s">
        <v>140</v>
      </c>
      <c r="B35" s="245" t="s">
        <v>139</v>
      </c>
      <c r="C35" s="245"/>
      <c r="D35" s="79">
        <v>2686569220.97</v>
      </c>
      <c r="E35" s="78">
        <v>1676466960.97</v>
      </c>
    </row>
    <row r="36" spans="1:5" ht="14.25" customHeight="1">
      <c r="A36" s="80" t="s">
        <v>138</v>
      </c>
      <c r="B36" s="245" t="s">
        <v>137</v>
      </c>
      <c r="C36" s="245"/>
      <c r="D36" s="79">
        <v>0</v>
      </c>
      <c r="E36" s="78">
        <v>0</v>
      </c>
    </row>
    <row r="37" spans="1:5" ht="1.5" customHeight="1">
      <c r="A37" s="243"/>
      <c r="B37" s="243"/>
      <c r="C37" s="243"/>
      <c r="D37" s="243"/>
      <c r="E37" s="243"/>
    </row>
    <row r="38" spans="1:5" ht="23.25" customHeight="1">
      <c r="A38" s="235" t="s">
        <v>65</v>
      </c>
      <c r="B38" s="235"/>
      <c r="C38" s="65" t="s">
        <v>129</v>
      </c>
      <c r="D38" s="246" t="s">
        <v>132</v>
      </c>
      <c r="E38" s="246"/>
    </row>
    <row r="39" spans="1:5" ht="24" customHeight="1">
      <c r="A39" s="235" t="s">
        <v>66</v>
      </c>
      <c r="B39" s="235"/>
      <c r="C39" s="65" t="s">
        <v>129</v>
      </c>
      <c r="D39" s="246" t="s">
        <v>133</v>
      </c>
      <c r="E39" s="246"/>
    </row>
    <row r="40" spans="1:5" ht="21" customHeight="1">
      <c r="A40" s="25"/>
      <c r="B40" s="25"/>
      <c r="C40" s="25"/>
      <c r="D40" s="25"/>
      <c r="E40" s="25"/>
    </row>
    <row r="41" spans="1:5" ht="14.25" customHeight="1">
      <c r="A41" s="24" t="s">
        <v>67</v>
      </c>
      <c r="B41" s="241">
        <v>44582.50104166667</v>
      </c>
      <c r="C41" s="241"/>
      <c r="D41" s="24" t="s">
        <v>134</v>
      </c>
      <c r="E41" s="43" t="s">
        <v>136</v>
      </c>
    </row>
  </sheetData>
  <sheetProtection/>
  <mergeCells count="40">
    <mergeCell ref="B33:C33"/>
    <mergeCell ref="B34:C34"/>
    <mergeCell ref="B35:C35"/>
    <mergeCell ref="B36:C36"/>
    <mergeCell ref="B41:C41"/>
    <mergeCell ref="D6:E6"/>
    <mergeCell ref="D38:E38"/>
    <mergeCell ref="D39:E39"/>
    <mergeCell ref="B27:C27"/>
    <mergeCell ref="B28:C28"/>
    <mergeCell ref="B29:C29"/>
    <mergeCell ref="B30:C30"/>
    <mergeCell ref="B31:C31"/>
    <mergeCell ref="B32:C32"/>
    <mergeCell ref="B21:C21"/>
    <mergeCell ref="B22:C22"/>
    <mergeCell ref="B23:C23"/>
    <mergeCell ref="B24:C24"/>
    <mergeCell ref="B25:C25"/>
    <mergeCell ref="B26:C26"/>
    <mergeCell ref="A39:B39"/>
    <mergeCell ref="B8:C8"/>
    <mergeCell ref="B9:C9"/>
    <mergeCell ref="B10:C10"/>
    <mergeCell ref="B11:C11"/>
    <mergeCell ref="B12:C12"/>
    <mergeCell ref="B13:C13"/>
    <mergeCell ref="B14:C14"/>
    <mergeCell ref="B15:C15"/>
    <mergeCell ref="B16:C16"/>
    <mergeCell ref="A2:E2"/>
    <mergeCell ref="A4:E4"/>
    <mergeCell ref="A6:B6"/>
    <mergeCell ref="A7:E7"/>
    <mergeCell ref="A37:E37"/>
    <mergeCell ref="A38:B38"/>
    <mergeCell ref="B17:C17"/>
    <mergeCell ref="B18:C18"/>
    <mergeCell ref="B19:C19"/>
    <mergeCell ref="B20:C20"/>
  </mergeCells>
  <printOptions/>
  <pageMargins left="0.75" right="0.75" top="1" bottom="1" header="0.5" footer="0.5"/>
  <pageSetup horizontalDpi="600" verticalDpi="600" orientation="portrait" scale="90" r:id="rId2"/>
  <colBreaks count="1" manualBreakCount="1">
    <brk id="5" max="65535" man="1"/>
  </colBreaks>
  <drawing r:id="rId1"/>
</worksheet>
</file>

<file path=xl/worksheets/sheet5.xml><?xml version="1.0" encoding="utf-8"?>
<worksheet xmlns="http://schemas.openxmlformats.org/spreadsheetml/2006/main" xmlns:r="http://schemas.openxmlformats.org/officeDocument/2006/relationships">
  <dimension ref="A1:K31"/>
  <sheetViews>
    <sheetView showGridLines="0" tabSelected="1" zoomScalePageLayoutView="0" workbookViewId="0" topLeftCell="A1">
      <selection activeCell="M8" sqref="M8"/>
    </sheetView>
  </sheetViews>
  <sheetFormatPr defaultColWidth="9.140625" defaultRowHeight="12.75"/>
  <cols>
    <col min="1" max="1" width="4.140625" style="38" customWidth="1"/>
    <col min="2" max="2" width="4.00390625" style="38" customWidth="1"/>
    <col min="3" max="3" width="34.57421875" style="38" customWidth="1"/>
    <col min="4" max="8" width="13.140625" style="38" customWidth="1"/>
    <col min="9" max="9" width="13.28125" style="38" customWidth="1"/>
    <col min="10" max="10" width="15.57421875" style="38" customWidth="1"/>
    <col min="11" max="11" width="16.140625" style="38" customWidth="1"/>
    <col min="12" max="16384" width="9.140625" style="38" customWidth="1"/>
  </cols>
  <sheetData>
    <row r="1" spans="1:11" ht="25.5" customHeight="1">
      <c r="A1" s="25"/>
      <c r="B1" s="25"/>
      <c r="C1" s="25"/>
      <c r="D1" s="25"/>
      <c r="E1" s="25"/>
      <c r="F1" s="25"/>
      <c r="G1" s="25"/>
      <c r="H1" s="25"/>
      <c r="I1" s="25"/>
      <c r="J1" s="25"/>
      <c r="K1" s="25"/>
    </row>
    <row r="2" spans="1:11" ht="18" customHeight="1">
      <c r="A2" s="229" t="s">
        <v>0</v>
      </c>
      <c r="B2" s="229"/>
      <c r="C2" s="229"/>
      <c r="D2" s="229"/>
      <c r="E2" s="229"/>
      <c r="F2" s="229"/>
      <c r="G2" s="229"/>
      <c r="H2" s="229"/>
      <c r="I2" s="229"/>
      <c r="J2" s="229"/>
      <c r="K2" s="229"/>
    </row>
    <row r="3" spans="1:11" ht="22.5" customHeight="1">
      <c r="A3" s="25"/>
      <c r="B3" s="25"/>
      <c r="C3" s="25"/>
      <c r="D3" s="25"/>
      <c r="E3" s="25"/>
      <c r="F3" s="25"/>
      <c r="G3" s="25"/>
      <c r="H3" s="25"/>
      <c r="I3" s="25"/>
      <c r="J3" s="25"/>
      <c r="K3" s="25"/>
    </row>
    <row r="4" spans="1:11" ht="24" customHeight="1">
      <c r="A4" s="237" t="s">
        <v>272</v>
      </c>
      <c r="B4" s="237"/>
      <c r="C4" s="237"/>
      <c r="D4" s="237"/>
      <c r="E4" s="237"/>
      <c r="F4" s="237"/>
      <c r="G4" s="237"/>
      <c r="H4" s="237"/>
      <c r="I4" s="237"/>
      <c r="J4" s="237"/>
      <c r="K4" s="237"/>
    </row>
    <row r="5" spans="1:11" ht="25.5" customHeight="1">
      <c r="A5" s="25"/>
      <c r="B5" s="25"/>
      <c r="C5" s="25"/>
      <c r="D5" s="25"/>
      <c r="E5" s="25"/>
      <c r="F5" s="25"/>
      <c r="G5" s="25"/>
      <c r="H5" s="25"/>
      <c r="I5" s="25"/>
      <c r="J5" s="25"/>
      <c r="K5" s="25"/>
    </row>
    <row r="6" spans="1:11" ht="14.25" customHeight="1">
      <c r="A6" s="230"/>
      <c r="B6" s="230"/>
      <c r="C6" s="230"/>
      <c r="D6" s="231" t="s">
        <v>128</v>
      </c>
      <c r="E6" s="231"/>
      <c r="F6" s="231"/>
      <c r="G6" s="231"/>
      <c r="H6" s="231"/>
      <c r="I6" s="231"/>
      <c r="J6" s="230" t="s">
        <v>130</v>
      </c>
      <c r="K6" s="230"/>
    </row>
    <row r="7" spans="1:11" ht="5.25" customHeight="1">
      <c r="A7" s="25"/>
      <c r="B7" s="25"/>
      <c r="C7" s="25"/>
      <c r="D7" s="25"/>
      <c r="E7" s="25"/>
      <c r="F7" s="25"/>
      <c r="G7" s="25"/>
      <c r="H7" s="25"/>
      <c r="I7" s="25"/>
      <c r="J7" s="25"/>
      <c r="K7" s="25"/>
    </row>
    <row r="8" spans="1:11" ht="43.5" customHeight="1">
      <c r="A8" s="36"/>
      <c r="B8" s="232" t="s">
        <v>192</v>
      </c>
      <c r="C8" s="232"/>
      <c r="D8" s="36" t="s">
        <v>271</v>
      </c>
      <c r="E8" s="36" t="s">
        <v>270</v>
      </c>
      <c r="F8" s="36" t="s">
        <v>269</v>
      </c>
      <c r="G8" s="36" t="s">
        <v>268</v>
      </c>
      <c r="H8" s="36" t="s">
        <v>267</v>
      </c>
      <c r="I8" s="36" t="s">
        <v>266</v>
      </c>
      <c r="J8" s="36" t="s">
        <v>265</v>
      </c>
      <c r="K8" s="37" t="s">
        <v>264</v>
      </c>
    </row>
    <row r="9" spans="1:11" ht="14.25" customHeight="1">
      <c r="A9" s="81">
        <v>1</v>
      </c>
      <c r="B9" s="247" t="s">
        <v>263</v>
      </c>
      <c r="C9" s="247"/>
      <c r="D9" s="27">
        <v>5415300</v>
      </c>
      <c r="E9" s="27">
        <v>0</v>
      </c>
      <c r="F9" s="27">
        <v>0</v>
      </c>
      <c r="G9" s="27">
        <v>631113119.95</v>
      </c>
      <c r="H9" s="27">
        <v>0</v>
      </c>
      <c r="I9" s="27">
        <v>0</v>
      </c>
      <c r="J9" s="27">
        <v>10062174896.41</v>
      </c>
      <c r="K9" s="39">
        <v>10698703316.36</v>
      </c>
    </row>
    <row r="10" spans="1:11" ht="23.25" customHeight="1">
      <c r="A10" s="81">
        <v>2</v>
      </c>
      <c r="B10" s="247" t="s">
        <v>261</v>
      </c>
      <c r="C10" s="247"/>
      <c r="D10" s="27">
        <v>0</v>
      </c>
      <c r="E10" s="27">
        <v>0</v>
      </c>
      <c r="F10" s="27">
        <v>0</v>
      </c>
      <c r="G10" s="27">
        <v>0</v>
      </c>
      <c r="H10" s="27">
        <v>0</v>
      </c>
      <c r="I10" s="27">
        <v>0</v>
      </c>
      <c r="J10" s="27">
        <v>0</v>
      </c>
      <c r="K10" s="39">
        <v>0</v>
      </c>
    </row>
    <row r="11" spans="1:11" ht="14.25" customHeight="1">
      <c r="A11" s="81">
        <v>3</v>
      </c>
      <c r="B11" s="247" t="s">
        <v>260</v>
      </c>
      <c r="C11" s="247"/>
      <c r="D11" s="27">
        <v>5415300</v>
      </c>
      <c r="E11" s="27">
        <v>0</v>
      </c>
      <c r="F11" s="27">
        <v>0</v>
      </c>
      <c r="G11" s="27">
        <v>631113119.95</v>
      </c>
      <c r="H11" s="27">
        <v>0</v>
      </c>
      <c r="I11" s="27">
        <v>0</v>
      </c>
      <c r="J11" s="27">
        <v>10062174896.41</v>
      </c>
      <c r="K11" s="39">
        <v>10698703316.36</v>
      </c>
    </row>
    <row r="12" spans="1:11" ht="14.25" customHeight="1">
      <c r="A12" s="81">
        <v>4</v>
      </c>
      <c r="B12" s="247" t="s">
        <v>259</v>
      </c>
      <c r="C12" s="247"/>
      <c r="D12" s="27">
        <v>0</v>
      </c>
      <c r="E12" s="27">
        <v>0</v>
      </c>
      <c r="F12" s="27">
        <v>0</v>
      </c>
      <c r="G12" s="27">
        <v>0</v>
      </c>
      <c r="H12" s="27">
        <v>0</v>
      </c>
      <c r="I12" s="27">
        <v>0</v>
      </c>
      <c r="J12" s="27">
        <v>0</v>
      </c>
      <c r="K12" s="39">
        <v>0</v>
      </c>
    </row>
    <row r="13" spans="1:11" ht="15" customHeight="1">
      <c r="A13" s="81">
        <v>5</v>
      </c>
      <c r="B13" s="247" t="s">
        <v>258</v>
      </c>
      <c r="C13" s="247"/>
      <c r="D13" s="27">
        <v>0</v>
      </c>
      <c r="E13" s="27">
        <v>0</v>
      </c>
      <c r="F13" s="27">
        <v>0</v>
      </c>
      <c r="G13" s="27">
        <v>0</v>
      </c>
      <c r="H13" s="27">
        <v>0</v>
      </c>
      <c r="I13" s="27">
        <v>0</v>
      </c>
      <c r="J13" s="27">
        <v>0</v>
      </c>
      <c r="K13" s="39">
        <v>0</v>
      </c>
    </row>
    <row r="14" spans="1:11" ht="14.25" customHeight="1">
      <c r="A14" s="81">
        <v>6</v>
      </c>
      <c r="B14" s="247" t="s">
        <v>257</v>
      </c>
      <c r="C14" s="247"/>
      <c r="D14" s="27">
        <v>0</v>
      </c>
      <c r="E14" s="27">
        <v>0</v>
      </c>
      <c r="F14" s="27">
        <v>0</v>
      </c>
      <c r="G14" s="27">
        <v>0</v>
      </c>
      <c r="H14" s="27">
        <v>0</v>
      </c>
      <c r="I14" s="27">
        <v>0</v>
      </c>
      <c r="J14" s="27">
        <v>0</v>
      </c>
      <c r="K14" s="39">
        <v>0</v>
      </c>
    </row>
    <row r="15" spans="1:11" ht="14.25" customHeight="1">
      <c r="A15" s="81">
        <v>7</v>
      </c>
      <c r="B15" s="247" t="s">
        <v>256</v>
      </c>
      <c r="C15" s="247"/>
      <c r="D15" s="27">
        <v>0</v>
      </c>
      <c r="E15" s="27">
        <v>0</v>
      </c>
      <c r="F15" s="27">
        <v>0</v>
      </c>
      <c r="G15" s="27">
        <v>0</v>
      </c>
      <c r="H15" s="27">
        <v>0</v>
      </c>
      <c r="I15" s="27">
        <v>0</v>
      </c>
      <c r="J15" s="27">
        <v>2686569220.97</v>
      </c>
      <c r="K15" s="39">
        <v>2686569220.97</v>
      </c>
    </row>
    <row r="16" spans="1:11" ht="14.25" customHeight="1">
      <c r="A16" s="81">
        <v>8</v>
      </c>
      <c r="B16" s="247" t="s">
        <v>255</v>
      </c>
      <c r="C16" s="247"/>
      <c r="D16" s="27">
        <v>0</v>
      </c>
      <c r="E16" s="27">
        <v>0</v>
      </c>
      <c r="F16" s="27">
        <v>0</v>
      </c>
      <c r="G16" s="27">
        <v>0</v>
      </c>
      <c r="H16" s="27">
        <v>0</v>
      </c>
      <c r="I16" s="27">
        <v>0</v>
      </c>
      <c r="J16" s="27">
        <v>0</v>
      </c>
      <c r="K16" s="39">
        <v>0</v>
      </c>
    </row>
    <row r="17" spans="1:11" ht="14.25" customHeight="1">
      <c r="A17" s="81">
        <v>9</v>
      </c>
      <c r="B17" s="247" t="s">
        <v>262</v>
      </c>
      <c r="C17" s="247"/>
      <c r="D17" s="27">
        <v>5415300</v>
      </c>
      <c r="E17" s="27">
        <v>0</v>
      </c>
      <c r="F17" s="27">
        <v>0</v>
      </c>
      <c r="G17" s="27">
        <v>631113119.95</v>
      </c>
      <c r="H17" s="27">
        <v>0</v>
      </c>
      <c r="I17" s="27">
        <v>0</v>
      </c>
      <c r="J17" s="27">
        <v>12748744117.38</v>
      </c>
      <c r="K17" s="39">
        <v>13385272537.33</v>
      </c>
    </row>
    <row r="18" spans="1:11" ht="23.25" customHeight="1">
      <c r="A18" s="81">
        <v>10</v>
      </c>
      <c r="B18" s="247" t="s">
        <v>261</v>
      </c>
      <c r="C18" s="247"/>
      <c r="D18" s="27">
        <v>0</v>
      </c>
      <c r="E18" s="27">
        <v>0</v>
      </c>
      <c r="F18" s="27">
        <v>0</v>
      </c>
      <c r="G18" s="27">
        <v>0</v>
      </c>
      <c r="H18" s="27">
        <v>0</v>
      </c>
      <c r="I18" s="27">
        <v>0</v>
      </c>
      <c r="J18" s="213">
        <v>-68741270.69</v>
      </c>
      <c r="K18" s="39">
        <f>J18</f>
        <v>-68741270.69</v>
      </c>
    </row>
    <row r="19" spans="1:11" ht="14.25" customHeight="1">
      <c r="A19" s="81">
        <v>11</v>
      </c>
      <c r="B19" s="247" t="s">
        <v>260</v>
      </c>
      <c r="C19" s="247"/>
      <c r="D19" s="27">
        <v>5415300</v>
      </c>
      <c r="E19" s="27">
        <v>0</v>
      </c>
      <c r="F19" s="27">
        <v>0</v>
      </c>
      <c r="G19" s="27">
        <v>631113119.95</v>
      </c>
      <c r="H19" s="27">
        <v>0</v>
      </c>
      <c r="I19" s="27">
        <v>0</v>
      </c>
      <c r="J19" s="27">
        <f>J17+J18</f>
        <v>12680002846.689999</v>
      </c>
      <c r="K19" s="27">
        <f>K17+K18</f>
        <v>13316531266.64</v>
      </c>
    </row>
    <row r="20" spans="1:11" ht="15" customHeight="1">
      <c r="A20" s="81">
        <v>12</v>
      </c>
      <c r="B20" s="247" t="s">
        <v>259</v>
      </c>
      <c r="C20" s="247"/>
      <c r="D20" s="27">
        <v>0</v>
      </c>
      <c r="E20" s="27">
        <v>0</v>
      </c>
      <c r="F20" s="27">
        <v>0</v>
      </c>
      <c r="G20" s="27">
        <v>0</v>
      </c>
      <c r="H20" s="27">
        <v>0</v>
      </c>
      <c r="I20" s="27">
        <v>0</v>
      </c>
      <c r="J20" s="27">
        <v>0</v>
      </c>
      <c r="K20" s="39">
        <v>0</v>
      </c>
    </row>
    <row r="21" spans="1:11" ht="14.25" customHeight="1">
      <c r="A21" s="81">
        <v>13</v>
      </c>
      <c r="B21" s="247" t="s">
        <v>258</v>
      </c>
      <c r="C21" s="247"/>
      <c r="D21" s="27">
        <v>0</v>
      </c>
      <c r="E21" s="27">
        <v>0</v>
      </c>
      <c r="F21" s="27">
        <v>0</v>
      </c>
      <c r="G21" s="27">
        <v>0</v>
      </c>
      <c r="H21" s="27">
        <v>0</v>
      </c>
      <c r="I21" s="27">
        <v>0</v>
      </c>
      <c r="J21" s="27">
        <v>0</v>
      </c>
      <c r="K21" s="39">
        <v>0</v>
      </c>
    </row>
    <row r="22" spans="1:11" ht="14.25" customHeight="1">
      <c r="A22" s="81">
        <v>14</v>
      </c>
      <c r="B22" s="247" t="s">
        <v>257</v>
      </c>
      <c r="C22" s="247"/>
      <c r="D22" s="27">
        <v>0</v>
      </c>
      <c r="E22" s="27">
        <v>0</v>
      </c>
      <c r="F22" s="27">
        <v>0</v>
      </c>
      <c r="G22" s="27">
        <v>0</v>
      </c>
      <c r="H22" s="27">
        <v>0</v>
      </c>
      <c r="I22" s="27">
        <v>0</v>
      </c>
      <c r="J22" s="27">
        <v>0</v>
      </c>
      <c r="K22" s="39">
        <v>0</v>
      </c>
    </row>
    <row r="23" spans="1:11" ht="14.25" customHeight="1">
      <c r="A23" s="81">
        <v>15</v>
      </c>
      <c r="B23" s="247" t="s">
        <v>256</v>
      </c>
      <c r="C23" s="247"/>
      <c r="D23" s="27">
        <v>0</v>
      </c>
      <c r="E23" s="27">
        <v>0</v>
      </c>
      <c r="F23" s="27">
        <v>0</v>
      </c>
      <c r="G23" s="27">
        <v>0</v>
      </c>
      <c r="H23" s="27">
        <v>0</v>
      </c>
      <c r="I23" s="27">
        <v>0</v>
      </c>
      <c r="J23" s="27">
        <f>OUD!E28</f>
        <v>1676466960.97</v>
      </c>
      <c r="K23" s="39">
        <f>J23</f>
        <v>1676466960.97</v>
      </c>
    </row>
    <row r="24" spans="1:11" ht="14.25" customHeight="1">
      <c r="A24" s="81">
        <v>16</v>
      </c>
      <c r="B24" s="247" t="s">
        <v>255</v>
      </c>
      <c r="C24" s="247"/>
      <c r="D24" s="27">
        <v>0</v>
      </c>
      <c r="E24" s="27">
        <v>0</v>
      </c>
      <c r="F24" s="27">
        <v>0</v>
      </c>
      <c r="G24" s="27">
        <v>0</v>
      </c>
      <c r="H24" s="27">
        <v>0</v>
      </c>
      <c r="I24" s="27">
        <v>0</v>
      </c>
      <c r="J24" s="27">
        <v>0</v>
      </c>
      <c r="K24" s="39">
        <v>0</v>
      </c>
    </row>
    <row r="25" spans="1:11" ht="15" customHeight="1">
      <c r="A25" s="81">
        <v>17</v>
      </c>
      <c r="B25" s="247" t="s">
        <v>254</v>
      </c>
      <c r="C25" s="247"/>
      <c r="D25" s="27">
        <v>5415300</v>
      </c>
      <c r="E25" s="27">
        <v>0</v>
      </c>
      <c r="F25" s="27">
        <v>0</v>
      </c>
      <c r="G25" s="27">
        <v>631113119.95</v>
      </c>
      <c r="H25" s="27">
        <v>0</v>
      </c>
      <c r="I25" s="27">
        <v>0</v>
      </c>
      <c r="J25" s="27">
        <v>14356469807.66</v>
      </c>
      <c r="K25" s="39">
        <v>14992998227.61</v>
      </c>
    </row>
    <row r="26" spans="1:11" ht="1.5" customHeight="1">
      <c r="A26" s="249"/>
      <c r="B26" s="249"/>
      <c r="C26" s="249"/>
      <c r="D26" s="249"/>
      <c r="E26" s="249"/>
      <c r="F26" s="249"/>
      <c r="G26" s="249"/>
      <c r="H26" s="249"/>
      <c r="I26" s="249"/>
      <c r="J26" s="249"/>
      <c r="K26" s="249"/>
    </row>
    <row r="27" spans="1:11" ht="16.5" customHeight="1">
      <c r="A27" s="25"/>
      <c r="B27" s="25"/>
      <c r="C27" s="25"/>
      <c r="D27" s="25"/>
      <c r="E27" s="25"/>
      <c r="F27" s="25"/>
      <c r="G27" s="25"/>
      <c r="H27" s="25"/>
      <c r="I27" s="25"/>
      <c r="J27" s="25"/>
      <c r="K27" s="25"/>
    </row>
    <row r="28" spans="1:11" ht="23.25" customHeight="1">
      <c r="A28" s="235" t="s">
        <v>65</v>
      </c>
      <c r="B28" s="235"/>
      <c r="C28" s="235"/>
      <c r="D28" s="235"/>
      <c r="E28" s="248" t="s">
        <v>253</v>
      </c>
      <c r="F28" s="248"/>
      <c r="G28" s="246" t="s">
        <v>132</v>
      </c>
      <c r="H28" s="246"/>
      <c r="I28" s="246"/>
      <c r="J28" s="246"/>
      <c r="K28" s="246"/>
    </row>
    <row r="29" spans="1:11" ht="24" customHeight="1">
      <c r="A29" s="235" t="s">
        <v>66</v>
      </c>
      <c r="B29" s="235"/>
      <c r="C29" s="235"/>
      <c r="D29" s="235"/>
      <c r="E29" s="248" t="s">
        <v>253</v>
      </c>
      <c r="F29" s="248"/>
      <c r="G29" s="246" t="s">
        <v>133</v>
      </c>
      <c r="H29" s="246"/>
      <c r="I29" s="246"/>
      <c r="J29" s="246"/>
      <c r="K29" s="246"/>
    </row>
    <row r="30" spans="1:11" ht="30.75" customHeight="1">
      <c r="A30" s="25"/>
      <c r="B30" s="25"/>
      <c r="C30" s="25"/>
      <c r="D30" s="25"/>
      <c r="E30" s="25"/>
      <c r="F30" s="25"/>
      <c r="G30" s="25"/>
      <c r="H30" s="25"/>
      <c r="I30" s="25"/>
      <c r="J30" s="25"/>
      <c r="K30" s="25"/>
    </row>
    <row r="31" spans="1:11" ht="14.25" customHeight="1">
      <c r="A31" s="236" t="s">
        <v>67</v>
      </c>
      <c r="B31" s="236"/>
      <c r="C31" s="241">
        <v>44582.50503472222</v>
      </c>
      <c r="D31" s="241"/>
      <c r="E31" s="241"/>
      <c r="F31" s="241"/>
      <c r="G31" s="241"/>
      <c r="H31" s="241"/>
      <c r="I31" s="236" t="s">
        <v>134</v>
      </c>
      <c r="J31" s="236"/>
      <c r="K31" s="23" t="s">
        <v>136</v>
      </c>
    </row>
  </sheetData>
  <sheetProtection/>
  <mergeCells count="33">
    <mergeCell ref="G29:K29"/>
    <mergeCell ref="I31:J31"/>
    <mergeCell ref="J6:K6"/>
    <mergeCell ref="B24:C24"/>
    <mergeCell ref="B25:C25"/>
    <mergeCell ref="C31:H31"/>
    <mergeCell ref="A31:B31"/>
    <mergeCell ref="A26:K26"/>
    <mergeCell ref="A28:D28"/>
    <mergeCell ref="A29:D29"/>
    <mergeCell ref="E28:F28"/>
    <mergeCell ref="E29:F29"/>
    <mergeCell ref="G28:K28"/>
    <mergeCell ref="B11:C11"/>
    <mergeCell ref="B12:C12"/>
    <mergeCell ref="B13:C13"/>
    <mergeCell ref="B21:C21"/>
    <mergeCell ref="B22:C22"/>
    <mergeCell ref="B23:C23"/>
    <mergeCell ref="B17:C17"/>
    <mergeCell ref="A2:K2"/>
    <mergeCell ref="A4:K4"/>
    <mergeCell ref="A6:C6"/>
    <mergeCell ref="B8:C8"/>
    <mergeCell ref="B9:C9"/>
    <mergeCell ref="B10:C10"/>
    <mergeCell ref="D6:I6"/>
    <mergeCell ref="B18:C18"/>
    <mergeCell ref="B19:C19"/>
    <mergeCell ref="B20:C20"/>
    <mergeCell ref="B14:C14"/>
    <mergeCell ref="B15:C15"/>
    <mergeCell ref="B16:C16"/>
  </mergeCells>
  <printOptions/>
  <pageMargins left="0.75" right="0.75" top="1" bottom="1" header="0.5" footer="0.5"/>
  <pageSetup horizontalDpi="600" verticalDpi="600" orientation="landscape" scale="80" r:id="rId2"/>
  <drawing r:id="rId1"/>
</worksheet>
</file>

<file path=xl/worksheets/sheet6.xml><?xml version="1.0" encoding="utf-8"?>
<worksheet xmlns="http://schemas.openxmlformats.org/spreadsheetml/2006/main" xmlns:r="http://schemas.openxmlformats.org/officeDocument/2006/relationships">
  <dimension ref="A1:H65"/>
  <sheetViews>
    <sheetView showGridLines="0" view="pageBreakPreview" zoomScale="60" zoomScalePageLayoutView="0" workbookViewId="0" topLeftCell="A22">
      <selection activeCell="H51" sqref="H51"/>
    </sheetView>
  </sheetViews>
  <sheetFormatPr defaultColWidth="9.140625" defaultRowHeight="12.75"/>
  <cols>
    <col min="1" max="1" width="8.28125" style="33" customWidth="1"/>
    <col min="2" max="2" width="34.00390625" style="33" customWidth="1"/>
    <col min="3" max="3" width="14.00390625" style="33" customWidth="1"/>
    <col min="4" max="4" width="10.28125" style="33" customWidth="1"/>
    <col min="5" max="5" width="17.140625" style="33" customWidth="1"/>
    <col min="6" max="6" width="17.00390625" style="33" customWidth="1"/>
    <col min="7" max="7" width="0.13671875" style="33" customWidth="1"/>
    <col min="8" max="8" width="17.00390625" style="45" bestFit="1" customWidth="1"/>
    <col min="9" max="16384" width="9.140625" style="33" customWidth="1"/>
  </cols>
  <sheetData>
    <row r="1" spans="1:7" ht="18" customHeight="1">
      <c r="A1" s="25"/>
      <c r="B1" s="25"/>
      <c r="C1" s="25"/>
      <c r="D1" s="25"/>
      <c r="E1" s="25"/>
      <c r="F1" s="25"/>
      <c r="G1" s="25"/>
    </row>
    <row r="2" spans="1:7" ht="18" customHeight="1">
      <c r="A2" s="229" t="s">
        <v>0</v>
      </c>
      <c r="B2" s="229"/>
      <c r="C2" s="229"/>
      <c r="D2" s="229"/>
      <c r="E2" s="229"/>
      <c r="F2" s="229"/>
      <c r="G2" s="229"/>
    </row>
    <row r="3" spans="1:7" ht="10.5" customHeight="1">
      <c r="A3" s="25"/>
      <c r="B3" s="25"/>
      <c r="C3" s="25"/>
      <c r="D3" s="25"/>
      <c r="E3" s="25"/>
      <c r="F3" s="25"/>
      <c r="G3" s="25"/>
    </row>
    <row r="4" spans="1:7" ht="18" customHeight="1">
      <c r="A4" s="237" t="s">
        <v>1311</v>
      </c>
      <c r="B4" s="237"/>
      <c r="C4" s="237"/>
      <c r="D4" s="237"/>
      <c r="E4" s="237"/>
      <c r="F4" s="237"/>
      <c r="G4" s="237"/>
    </row>
    <row r="5" spans="1:7" ht="8.25" customHeight="1">
      <c r="A5" s="25"/>
      <c r="B5" s="25"/>
      <c r="C5" s="25"/>
      <c r="D5" s="25"/>
      <c r="E5" s="25"/>
      <c r="F5" s="25"/>
      <c r="G5" s="25"/>
    </row>
    <row r="6" spans="1:7" ht="12.75" customHeight="1">
      <c r="A6" s="256"/>
      <c r="B6" s="256"/>
      <c r="C6" s="256"/>
      <c r="D6" s="35" t="s">
        <v>128</v>
      </c>
      <c r="E6" s="230" t="s">
        <v>130</v>
      </c>
      <c r="F6" s="230"/>
      <c r="G6" s="230"/>
    </row>
    <row r="7" spans="1:7" ht="13.5" customHeight="1">
      <c r="A7" s="231" t="s">
        <v>1</v>
      </c>
      <c r="B7" s="231"/>
      <c r="C7" s="231"/>
      <c r="D7" s="231"/>
      <c r="E7" s="231"/>
      <c r="F7" s="231"/>
      <c r="G7" s="231"/>
    </row>
    <row r="8" spans="1:7" ht="24.75" customHeight="1">
      <c r="A8" s="36" t="s">
        <v>2</v>
      </c>
      <c r="B8" s="232" t="s">
        <v>192</v>
      </c>
      <c r="C8" s="232"/>
      <c r="D8" s="232"/>
      <c r="E8" s="36" t="s">
        <v>191</v>
      </c>
      <c r="F8" s="255" t="s">
        <v>252</v>
      </c>
      <c r="G8" s="255"/>
    </row>
    <row r="9" spans="1:7" ht="12.75" customHeight="1">
      <c r="A9" s="44" t="s">
        <v>3</v>
      </c>
      <c r="B9" s="247" t="s">
        <v>1310</v>
      </c>
      <c r="C9" s="247"/>
      <c r="D9" s="247"/>
      <c r="E9" s="27">
        <v>0</v>
      </c>
      <c r="F9" s="39">
        <v>0</v>
      </c>
      <c r="G9" s="25"/>
    </row>
    <row r="10" spans="1:8" ht="13.5" customHeight="1">
      <c r="A10" s="44" t="s">
        <v>4</v>
      </c>
      <c r="B10" s="247" t="s">
        <v>1267</v>
      </c>
      <c r="C10" s="247"/>
      <c r="D10" s="247"/>
      <c r="E10" s="27">
        <v>63298975673.98</v>
      </c>
      <c r="F10" s="39">
        <v>80533387767.83</v>
      </c>
      <c r="G10" s="25"/>
      <c r="H10" s="46"/>
    </row>
    <row r="11" spans="1:7" ht="12.75" customHeight="1">
      <c r="A11" s="44" t="s">
        <v>5</v>
      </c>
      <c r="B11" s="247" t="s">
        <v>1309</v>
      </c>
      <c r="C11" s="247"/>
      <c r="D11" s="247"/>
      <c r="E11" s="27">
        <v>62985926465.29</v>
      </c>
      <c r="F11" s="39">
        <v>80532160420.96</v>
      </c>
      <c r="G11" s="25"/>
    </row>
    <row r="12" spans="1:7" ht="12.75" customHeight="1">
      <c r="A12" s="44" t="s">
        <v>6</v>
      </c>
      <c r="B12" s="247" t="s">
        <v>1308</v>
      </c>
      <c r="C12" s="247"/>
      <c r="D12" s="247"/>
      <c r="E12" s="27">
        <v>0</v>
      </c>
      <c r="F12" s="39">
        <v>0</v>
      </c>
      <c r="G12" s="25"/>
    </row>
    <row r="13" spans="1:7" ht="13.5" customHeight="1">
      <c r="A13" s="44" t="s">
        <v>7</v>
      </c>
      <c r="B13" s="247" t="s">
        <v>1307</v>
      </c>
      <c r="C13" s="247"/>
      <c r="D13" s="247"/>
      <c r="E13" s="27">
        <v>0</v>
      </c>
      <c r="F13" s="39">
        <v>0</v>
      </c>
      <c r="G13" s="25"/>
    </row>
    <row r="14" spans="1:7" ht="12.75" customHeight="1">
      <c r="A14" s="44" t="s">
        <v>8</v>
      </c>
      <c r="B14" s="247" t="s">
        <v>1306</v>
      </c>
      <c r="C14" s="247"/>
      <c r="D14" s="247"/>
      <c r="E14" s="27">
        <v>36363.64</v>
      </c>
      <c r="F14" s="39">
        <v>227272.73</v>
      </c>
      <c r="G14" s="25"/>
    </row>
    <row r="15" spans="1:7" ht="12.75" customHeight="1">
      <c r="A15" s="44" t="s">
        <v>9</v>
      </c>
      <c r="B15" s="247" t="s">
        <v>1305</v>
      </c>
      <c r="C15" s="247"/>
      <c r="D15" s="247"/>
      <c r="E15" s="27">
        <v>0</v>
      </c>
      <c r="F15" s="39">
        <v>0</v>
      </c>
      <c r="G15" s="25"/>
    </row>
    <row r="16" spans="1:7" ht="13.5" customHeight="1">
      <c r="A16" s="44" t="s">
        <v>10</v>
      </c>
      <c r="B16" s="247" t="s">
        <v>1304</v>
      </c>
      <c r="C16" s="247"/>
      <c r="D16" s="247"/>
      <c r="E16" s="27">
        <v>313012845.05</v>
      </c>
      <c r="F16" s="39">
        <v>1000074.14</v>
      </c>
      <c r="G16" s="25"/>
    </row>
    <row r="17" spans="1:8" ht="12.75" customHeight="1">
      <c r="A17" s="44" t="s">
        <v>16</v>
      </c>
      <c r="B17" s="247" t="s">
        <v>1257</v>
      </c>
      <c r="C17" s="247"/>
      <c r="D17" s="247"/>
      <c r="E17" s="27">
        <v>-28058948227.84</v>
      </c>
      <c r="F17" s="39">
        <v>-43078853448.31</v>
      </c>
      <c r="G17" s="25"/>
      <c r="H17" s="46"/>
    </row>
    <row r="18" spans="1:7" ht="12.75" customHeight="1">
      <c r="A18" s="44" t="s">
        <v>17</v>
      </c>
      <c r="B18" s="247" t="s">
        <v>1303</v>
      </c>
      <c r="C18" s="247"/>
      <c r="D18" s="247"/>
      <c r="E18" s="27">
        <v>-2653043806.25</v>
      </c>
      <c r="F18" s="39">
        <v>-4141132648.21</v>
      </c>
      <c r="G18" s="25"/>
    </row>
    <row r="19" spans="1:7" ht="13.5" customHeight="1">
      <c r="A19" s="44" t="s">
        <v>18</v>
      </c>
      <c r="B19" s="247" t="s">
        <v>1302</v>
      </c>
      <c r="C19" s="247"/>
      <c r="D19" s="247"/>
      <c r="E19" s="27">
        <v>-446785296</v>
      </c>
      <c r="F19" s="39">
        <v>-1027946257.07</v>
      </c>
      <c r="G19" s="25"/>
    </row>
    <row r="20" spans="1:7" ht="12.75" customHeight="1">
      <c r="A20" s="44" t="s">
        <v>19</v>
      </c>
      <c r="B20" s="247" t="s">
        <v>1301</v>
      </c>
      <c r="C20" s="247"/>
      <c r="D20" s="247"/>
      <c r="E20" s="27">
        <v>-21655353462.77</v>
      </c>
      <c r="F20" s="39">
        <v>-32848388955.39</v>
      </c>
      <c r="G20" s="25"/>
    </row>
    <row r="21" spans="1:7" ht="12.75" customHeight="1">
      <c r="A21" s="44" t="s">
        <v>20</v>
      </c>
      <c r="B21" s="247" t="s">
        <v>1300</v>
      </c>
      <c r="C21" s="247"/>
      <c r="D21" s="247"/>
      <c r="E21" s="27">
        <v>0</v>
      </c>
      <c r="F21" s="39">
        <v>0</v>
      </c>
      <c r="G21" s="25"/>
    </row>
    <row r="22" spans="1:7" ht="13.5" customHeight="1">
      <c r="A22" s="44" t="s">
        <v>21</v>
      </c>
      <c r="B22" s="247" t="s">
        <v>1299</v>
      </c>
      <c r="C22" s="247"/>
      <c r="D22" s="247"/>
      <c r="E22" s="27">
        <v>-156167932.29</v>
      </c>
      <c r="F22" s="39">
        <v>-214038431.94</v>
      </c>
      <c r="G22" s="25"/>
    </row>
    <row r="23" spans="1:7" ht="12.75" customHeight="1">
      <c r="A23" s="44" t="s">
        <v>22</v>
      </c>
      <c r="B23" s="247" t="s">
        <v>1298</v>
      </c>
      <c r="C23" s="247"/>
      <c r="D23" s="247"/>
      <c r="E23" s="27">
        <v>-1549505501.15</v>
      </c>
      <c r="F23" s="39">
        <v>-2140518656.43</v>
      </c>
      <c r="G23" s="25"/>
    </row>
    <row r="24" spans="1:7" ht="12.75" customHeight="1">
      <c r="A24" s="44" t="s">
        <v>23</v>
      </c>
      <c r="B24" s="247" t="s">
        <v>1297</v>
      </c>
      <c r="C24" s="247"/>
      <c r="D24" s="247"/>
      <c r="E24" s="27">
        <v>-1584550304.15</v>
      </c>
      <c r="F24" s="39">
        <v>-2656403803.01</v>
      </c>
      <c r="G24" s="25"/>
    </row>
    <row r="25" spans="1:7" ht="13.5" customHeight="1">
      <c r="A25" s="44" t="s">
        <v>24</v>
      </c>
      <c r="B25" s="247" t="s">
        <v>1296</v>
      </c>
      <c r="C25" s="247"/>
      <c r="D25" s="247"/>
      <c r="E25" s="27">
        <v>-84000</v>
      </c>
      <c r="F25" s="39">
        <v>-178200</v>
      </c>
      <c r="G25" s="25"/>
    </row>
    <row r="26" spans="1:7" ht="12.75" customHeight="1">
      <c r="A26" s="44" t="s">
        <v>25</v>
      </c>
      <c r="B26" s="247" t="s">
        <v>1295</v>
      </c>
      <c r="C26" s="247"/>
      <c r="D26" s="247"/>
      <c r="E26" s="27">
        <v>-13457925.23</v>
      </c>
      <c r="F26" s="39">
        <v>-50246496.26</v>
      </c>
      <c r="G26" s="25"/>
    </row>
    <row r="27" spans="1:8" ht="12.75" customHeight="1">
      <c r="A27" s="44" t="s">
        <v>27</v>
      </c>
      <c r="B27" s="247" t="s">
        <v>1294</v>
      </c>
      <c r="C27" s="247"/>
      <c r="D27" s="247"/>
      <c r="E27" s="27">
        <v>35240027446.14</v>
      </c>
      <c r="F27" s="39">
        <v>37454534319.52</v>
      </c>
      <c r="G27" s="25"/>
      <c r="H27" s="46"/>
    </row>
    <row r="28" spans="1:7" ht="13.5" customHeight="1">
      <c r="A28" s="44" t="s">
        <v>28</v>
      </c>
      <c r="B28" s="247" t="s">
        <v>1293</v>
      </c>
      <c r="C28" s="247"/>
      <c r="D28" s="247"/>
      <c r="E28" s="27">
        <v>0</v>
      </c>
      <c r="F28" s="39">
        <v>0</v>
      </c>
      <c r="G28" s="25"/>
    </row>
    <row r="29" spans="1:8" ht="12.75" customHeight="1">
      <c r="A29" s="44" t="s">
        <v>29</v>
      </c>
      <c r="B29" s="247" t="s">
        <v>1267</v>
      </c>
      <c r="C29" s="247"/>
      <c r="D29" s="247"/>
      <c r="E29" s="27">
        <v>8582497319.96</v>
      </c>
      <c r="F29" s="39">
        <v>3086683288.1</v>
      </c>
      <c r="G29" s="25"/>
      <c r="H29" s="46"/>
    </row>
    <row r="30" spans="1:7" ht="12.75" customHeight="1">
      <c r="A30" s="44" t="s">
        <v>30</v>
      </c>
      <c r="B30" s="247" t="s">
        <v>1292</v>
      </c>
      <c r="C30" s="247"/>
      <c r="D30" s="247"/>
      <c r="E30" s="27">
        <v>0</v>
      </c>
      <c r="F30" s="39">
        <v>0</v>
      </c>
      <c r="G30" s="25"/>
    </row>
    <row r="31" spans="1:7" ht="13.5" customHeight="1">
      <c r="A31" s="44" t="s">
        <v>44</v>
      </c>
      <c r="B31" s="247" t="s">
        <v>1291</v>
      </c>
      <c r="C31" s="247"/>
      <c r="D31" s="247"/>
      <c r="E31" s="27">
        <v>0</v>
      </c>
      <c r="F31" s="39">
        <v>0</v>
      </c>
      <c r="G31" s="25"/>
    </row>
    <row r="32" spans="1:7" ht="12.75" customHeight="1">
      <c r="A32" s="44" t="s">
        <v>1290</v>
      </c>
      <c r="B32" s="247" t="s">
        <v>1289</v>
      </c>
      <c r="C32" s="247"/>
      <c r="D32" s="247"/>
      <c r="E32" s="27">
        <v>0</v>
      </c>
      <c r="F32" s="39">
        <v>0</v>
      </c>
      <c r="G32" s="25"/>
    </row>
    <row r="33" spans="1:7" ht="12.75" customHeight="1">
      <c r="A33" s="44" t="s">
        <v>1288</v>
      </c>
      <c r="B33" s="247" t="s">
        <v>1287</v>
      </c>
      <c r="C33" s="247"/>
      <c r="D33" s="247"/>
      <c r="E33" s="27">
        <v>0</v>
      </c>
      <c r="F33" s="39">
        <v>0</v>
      </c>
      <c r="G33" s="25"/>
    </row>
    <row r="34" spans="1:7" ht="12.75" customHeight="1">
      <c r="A34" s="44" t="s">
        <v>1286</v>
      </c>
      <c r="B34" s="247" t="s">
        <v>1285</v>
      </c>
      <c r="C34" s="247"/>
      <c r="D34" s="247"/>
      <c r="E34" s="27">
        <v>8576000000</v>
      </c>
      <c r="F34" s="39">
        <v>3086628904.68</v>
      </c>
      <c r="G34" s="25"/>
    </row>
    <row r="35" spans="1:7" ht="13.5" customHeight="1">
      <c r="A35" s="44" t="s">
        <v>1284</v>
      </c>
      <c r="B35" s="247" t="s">
        <v>1283</v>
      </c>
      <c r="C35" s="247"/>
      <c r="D35" s="247"/>
      <c r="E35" s="27">
        <v>6497319.96</v>
      </c>
      <c r="F35" s="39">
        <v>54383.42</v>
      </c>
      <c r="G35" s="25"/>
    </row>
    <row r="36" spans="1:7" ht="12.75" customHeight="1">
      <c r="A36" s="44" t="s">
        <v>1282</v>
      </c>
      <c r="B36" s="247" t="s">
        <v>1281</v>
      </c>
      <c r="C36" s="247"/>
      <c r="D36" s="247"/>
      <c r="E36" s="27">
        <v>0</v>
      </c>
      <c r="F36" s="39">
        <v>0</v>
      </c>
      <c r="G36" s="25"/>
    </row>
    <row r="37" spans="1:8" ht="12.75" customHeight="1">
      <c r="A37" s="44" t="s">
        <v>51</v>
      </c>
      <c r="B37" s="247" t="s">
        <v>1257</v>
      </c>
      <c r="C37" s="247"/>
      <c r="D37" s="247"/>
      <c r="E37" s="27">
        <v>-32542943112.27</v>
      </c>
      <c r="F37" s="39">
        <v>-46243495773.04</v>
      </c>
      <c r="G37" s="25"/>
      <c r="H37" s="46"/>
    </row>
    <row r="38" spans="1:7" ht="13.5" customHeight="1">
      <c r="A38" s="44" t="s">
        <v>1280</v>
      </c>
      <c r="B38" s="247" t="s">
        <v>1279</v>
      </c>
      <c r="C38" s="247"/>
      <c r="D38" s="247"/>
      <c r="E38" s="27">
        <v>0</v>
      </c>
      <c r="F38" s="39">
        <v>0</v>
      </c>
      <c r="G38" s="25"/>
    </row>
    <row r="39" spans="1:7" ht="12.75" customHeight="1">
      <c r="A39" s="44" t="s">
        <v>1278</v>
      </c>
      <c r="B39" s="247" t="s">
        <v>1277</v>
      </c>
      <c r="C39" s="247"/>
      <c r="D39" s="247"/>
      <c r="E39" s="27">
        <v>0</v>
      </c>
      <c r="F39" s="39">
        <v>0</v>
      </c>
      <c r="G39" s="25"/>
    </row>
    <row r="40" spans="1:7" ht="12.75" customHeight="1">
      <c r="A40" s="44" t="s">
        <v>1276</v>
      </c>
      <c r="B40" s="247" t="s">
        <v>1275</v>
      </c>
      <c r="C40" s="247"/>
      <c r="D40" s="247"/>
      <c r="E40" s="27">
        <v>0</v>
      </c>
      <c r="F40" s="39">
        <v>0</v>
      </c>
      <c r="G40" s="25"/>
    </row>
    <row r="41" spans="1:7" ht="13.5" customHeight="1">
      <c r="A41" s="44" t="s">
        <v>1274</v>
      </c>
      <c r="B41" s="247" t="s">
        <v>1273</v>
      </c>
      <c r="C41" s="247"/>
      <c r="D41" s="247"/>
      <c r="E41" s="27">
        <v>0</v>
      </c>
      <c r="F41" s="39">
        <v>0</v>
      </c>
      <c r="G41" s="25"/>
    </row>
    <row r="42" spans="1:7" ht="12.75" customHeight="1">
      <c r="A42" s="44" t="s">
        <v>1272</v>
      </c>
      <c r="B42" s="247" t="s">
        <v>1271</v>
      </c>
      <c r="C42" s="247"/>
      <c r="D42" s="247"/>
      <c r="E42" s="27">
        <v>-32542943112.27</v>
      </c>
      <c r="F42" s="39">
        <v>-46243495773.04</v>
      </c>
      <c r="G42" s="25"/>
    </row>
    <row r="43" spans="1:8" ht="12.75" customHeight="1">
      <c r="A43" s="44" t="s">
        <v>52</v>
      </c>
      <c r="B43" s="247" t="s">
        <v>1270</v>
      </c>
      <c r="C43" s="247"/>
      <c r="D43" s="247"/>
      <c r="E43" s="27">
        <v>-23960445792.31</v>
      </c>
      <c r="F43" s="39">
        <v>-43156812484.94</v>
      </c>
      <c r="G43" s="25"/>
      <c r="H43" s="46"/>
    </row>
    <row r="44" spans="1:7" ht="13.5" customHeight="1">
      <c r="A44" s="44" t="s">
        <v>188</v>
      </c>
      <c r="B44" s="247" t="s">
        <v>1269</v>
      </c>
      <c r="C44" s="247"/>
      <c r="D44" s="247"/>
      <c r="E44" s="27">
        <v>0</v>
      </c>
      <c r="F44" s="39">
        <v>0</v>
      </c>
      <c r="G44" s="25"/>
    </row>
    <row r="45" spans="1:8" ht="12.75" customHeight="1">
      <c r="A45" s="44" t="s">
        <v>1268</v>
      </c>
      <c r="B45" s="247" t="s">
        <v>1267</v>
      </c>
      <c r="C45" s="247"/>
      <c r="D45" s="247"/>
      <c r="E45" s="27">
        <v>48318498631.65</v>
      </c>
      <c r="F45" s="39">
        <v>66594099695.74</v>
      </c>
      <c r="G45" s="25"/>
      <c r="H45" s="46"/>
    </row>
    <row r="46" spans="1:7" ht="12.75" customHeight="1">
      <c r="A46" s="44" t="s">
        <v>1266</v>
      </c>
      <c r="B46" s="247" t="s">
        <v>1265</v>
      </c>
      <c r="C46" s="247"/>
      <c r="D46" s="247"/>
      <c r="E46" s="27">
        <v>48318327064.11</v>
      </c>
      <c r="F46" s="39">
        <v>66594095000</v>
      </c>
      <c r="G46" s="25"/>
    </row>
    <row r="47" spans="1:7" ht="13.5" customHeight="1">
      <c r="A47" s="44" t="s">
        <v>1264</v>
      </c>
      <c r="B47" s="247" t="s">
        <v>1263</v>
      </c>
      <c r="C47" s="247"/>
      <c r="D47" s="247"/>
      <c r="E47" s="27">
        <v>0</v>
      </c>
      <c r="F47" s="39">
        <v>0</v>
      </c>
      <c r="G47" s="25"/>
    </row>
    <row r="48" spans="1:7" ht="12.75" customHeight="1">
      <c r="A48" s="44" t="s">
        <v>1262</v>
      </c>
      <c r="B48" s="247" t="s">
        <v>1261</v>
      </c>
      <c r="C48" s="247"/>
      <c r="D48" s="247"/>
      <c r="E48" s="27">
        <v>0</v>
      </c>
      <c r="F48" s="39">
        <v>0</v>
      </c>
      <c r="G48" s="25"/>
    </row>
    <row r="49" spans="1:7" ht="12.75" customHeight="1">
      <c r="A49" s="44" t="s">
        <v>1260</v>
      </c>
      <c r="B49" s="247" t="s">
        <v>1259</v>
      </c>
      <c r="C49" s="247"/>
      <c r="D49" s="247"/>
      <c r="E49" s="27">
        <v>171567.54</v>
      </c>
      <c r="F49" s="39">
        <v>4695.74</v>
      </c>
      <c r="G49" s="25"/>
    </row>
    <row r="50" spans="1:8" ht="13.5" customHeight="1">
      <c r="A50" s="44" t="s">
        <v>1258</v>
      </c>
      <c r="B50" s="247" t="s">
        <v>1257</v>
      </c>
      <c r="C50" s="247"/>
      <c r="D50" s="247"/>
      <c r="E50" s="27">
        <v>-56619446189.18</v>
      </c>
      <c r="F50" s="39">
        <v>-63845832781.78</v>
      </c>
      <c r="G50" s="25"/>
      <c r="H50" s="46"/>
    </row>
    <row r="51" spans="1:7" ht="12.75" customHeight="1">
      <c r="A51" s="44" t="s">
        <v>1256</v>
      </c>
      <c r="B51" s="247" t="s">
        <v>1255</v>
      </c>
      <c r="C51" s="247"/>
      <c r="D51" s="247"/>
      <c r="E51" s="27">
        <v>-56619403730.81</v>
      </c>
      <c r="F51" s="39">
        <v>-63844165996.51</v>
      </c>
      <c r="G51" s="25"/>
    </row>
    <row r="52" spans="1:7" ht="12.75" customHeight="1">
      <c r="A52" s="44" t="s">
        <v>1254</v>
      </c>
      <c r="B52" s="247" t="s">
        <v>1253</v>
      </c>
      <c r="C52" s="247"/>
      <c r="D52" s="247"/>
      <c r="E52" s="27">
        <v>0</v>
      </c>
      <c r="F52" s="39">
        <v>0</v>
      </c>
      <c r="G52" s="25"/>
    </row>
    <row r="53" spans="1:7" ht="13.5" customHeight="1">
      <c r="A53" s="44" t="s">
        <v>1252</v>
      </c>
      <c r="B53" s="247" t="s">
        <v>1251</v>
      </c>
      <c r="C53" s="247"/>
      <c r="D53" s="247"/>
      <c r="E53" s="27">
        <v>0</v>
      </c>
      <c r="F53" s="39">
        <v>0</v>
      </c>
      <c r="G53" s="25"/>
    </row>
    <row r="54" spans="1:7" ht="12.75" customHeight="1">
      <c r="A54" s="44" t="s">
        <v>1250</v>
      </c>
      <c r="B54" s="247" t="s">
        <v>1249</v>
      </c>
      <c r="C54" s="247"/>
      <c r="D54" s="247"/>
      <c r="E54" s="27">
        <v>0</v>
      </c>
      <c r="F54" s="39">
        <v>0</v>
      </c>
      <c r="G54" s="25"/>
    </row>
    <row r="55" spans="1:7" ht="12.75" customHeight="1">
      <c r="A55" s="44" t="s">
        <v>1248</v>
      </c>
      <c r="B55" s="247" t="s">
        <v>1247</v>
      </c>
      <c r="C55" s="247"/>
      <c r="D55" s="247"/>
      <c r="E55" s="27">
        <v>-42458.37</v>
      </c>
      <c r="F55" s="39">
        <v>-1666785.27</v>
      </c>
      <c r="G55" s="25"/>
    </row>
    <row r="56" spans="1:8" ht="13.5" customHeight="1">
      <c r="A56" s="44" t="s">
        <v>1246</v>
      </c>
      <c r="B56" s="247" t="s">
        <v>1245</v>
      </c>
      <c r="C56" s="247"/>
      <c r="D56" s="247"/>
      <c r="E56" s="27">
        <v>-8300947557.53</v>
      </c>
      <c r="F56" s="39">
        <v>2748266913.96</v>
      </c>
      <c r="G56" s="25"/>
      <c r="H56" s="46"/>
    </row>
    <row r="57" spans="1:8" ht="12.75" customHeight="1">
      <c r="A57" s="44" t="s">
        <v>186</v>
      </c>
      <c r="B57" s="247" t="s">
        <v>1244</v>
      </c>
      <c r="C57" s="247"/>
      <c r="D57" s="247"/>
      <c r="E57" s="27">
        <v>2978634096.3</v>
      </c>
      <c r="F57" s="39">
        <v>-2954011251.46</v>
      </c>
      <c r="G57" s="25"/>
      <c r="H57" s="46"/>
    </row>
    <row r="58" spans="1:8" ht="12.75" customHeight="1">
      <c r="A58" s="44" t="s">
        <v>184</v>
      </c>
      <c r="B58" s="247" t="s">
        <v>1243</v>
      </c>
      <c r="C58" s="247"/>
      <c r="D58" s="247"/>
      <c r="E58" s="27">
        <v>73275550.94</v>
      </c>
      <c r="F58" s="39">
        <v>3051909647.24</v>
      </c>
      <c r="G58" s="25"/>
      <c r="H58" s="46"/>
    </row>
    <row r="59" spans="1:8" ht="12.75" customHeight="1">
      <c r="A59" s="62" t="s">
        <v>182</v>
      </c>
      <c r="B59" s="251" t="s">
        <v>1242</v>
      </c>
      <c r="C59" s="251"/>
      <c r="D59" s="251"/>
      <c r="E59" s="63">
        <v>3051909647.24</v>
      </c>
      <c r="F59" s="64">
        <v>97898395.78</v>
      </c>
      <c r="G59" s="25"/>
      <c r="H59" s="46"/>
    </row>
    <row r="60" spans="1:7" ht="1.5" customHeight="1">
      <c r="A60" s="243"/>
      <c r="B60" s="243"/>
      <c r="C60" s="243"/>
      <c r="D60" s="243"/>
      <c r="E60" s="243"/>
      <c r="F60" s="243"/>
      <c r="G60" s="243"/>
    </row>
    <row r="61" spans="1:7" ht="6.75" customHeight="1">
      <c r="A61" s="25"/>
      <c r="B61" s="25"/>
      <c r="C61" s="25"/>
      <c r="D61" s="25"/>
      <c r="E61" s="25"/>
      <c r="F61" s="25"/>
      <c r="G61" s="25"/>
    </row>
    <row r="62" spans="1:7" ht="14.25" customHeight="1">
      <c r="A62" s="253" t="s">
        <v>65</v>
      </c>
      <c r="B62" s="253"/>
      <c r="C62" s="252" t="s">
        <v>129</v>
      </c>
      <c r="D62" s="252"/>
      <c r="E62" s="254" t="s">
        <v>132</v>
      </c>
      <c r="F62" s="254"/>
      <c r="G62" s="254"/>
    </row>
    <row r="63" spans="1:7" ht="14.25" customHeight="1">
      <c r="A63" s="253" t="s">
        <v>66</v>
      </c>
      <c r="B63" s="253"/>
      <c r="C63" s="252" t="s">
        <v>129</v>
      </c>
      <c r="D63" s="252"/>
      <c r="E63" s="254" t="s">
        <v>133</v>
      </c>
      <c r="F63" s="254"/>
      <c r="G63" s="254"/>
    </row>
    <row r="64" spans="1:7" ht="11.25" customHeight="1">
      <c r="A64" s="25"/>
      <c r="B64" s="25"/>
      <c r="C64" s="25"/>
      <c r="D64" s="25"/>
      <c r="E64" s="25"/>
      <c r="F64" s="25"/>
      <c r="G64" s="25"/>
    </row>
    <row r="65" spans="1:7" ht="14.25" customHeight="1">
      <c r="A65" s="24" t="s">
        <v>67</v>
      </c>
      <c r="B65" s="241">
        <v>44582.396585648145</v>
      </c>
      <c r="C65" s="241"/>
      <c r="D65" s="241"/>
      <c r="E65" s="24" t="s">
        <v>134</v>
      </c>
      <c r="F65" s="250" t="s">
        <v>136</v>
      </c>
      <c r="G65" s="250"/>
    </row>
  </sheetData>
  <sheetProtection/>
  <mergeCells count="67">
    <mergeCell ref="B10:D10"/>
    <mergeCell ref="B11:D11"/>
    <mergeCell ref="B12:D12"/>
    <mergeCell ref="A2:G2"/>
    <mergeCell ref="A4:G4"/>
    <mergeCell ref="A6:C6"/>
    <mergeCell ref="A7:G7"/>
    <mergeCell ref="B8:D8"/>
    <mergeCell ref="B9:D9"/>
    <mergeCell ref="B13:D13"/>
    <mergeCell ref="B21:D21"/>
    <mergeCell ref="B22:D22"/>
    <mergeCell ref="B17:D17"/>
    <mergeCell ref="B18:D18"/>
    <mergeCell ref="B19:D19"/>
    <mergeCell ref="B20:D20"/>
    <mergeCell ref="B14:D14"/>
    <mergeCell ref="B15:D15"/>
    <mergeCell ref="B16:D16"/>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52:D52"/>
    <mergeCell ref="B53:D53"/>
    <mergeCell ref="B54:D54"/>
    <mergeCell ref="B55:D55"/>
    <mergeCell ref="B56:D56"/>
    <mergeCell ref="A63:B63"/>
    <mergeCell ref="E6:G6"/>
    <mergeCell ref="E62:G62"/>
    <mergeCell ref="E63:G63"/>
    <mergeCell ref="F8:G8"/>
    <mergeCell ref="B47:D47"/>
    <mergeCell ref="B48:D48"/>
    <mergeCell ref="B49:D49"/>
    <mergeCell ref="B50:D50"/>
    <mergeCell ref="C63:D63"/>
    <mergeCell ref="B51:D51"/>
    <mergeCell ref="F65:G65"/>
    <mergeCell ref="B57:D57"/>
    <mergeCell ref="B58:D58"/>
    <mergeCell ref="B59:D59"/>
    <mergeCell ref="B65:D65"/>
    <mergeCell ref="C62:D62"/>
    <mergeCell ref="A60:G60"/>
    <mergeCell ref="A62:B62"/>
  </mergeCells>
  <printOptions/>
  <pageMargins left="0.75" right="0.75" top="1" bottom="1" header="0.5" footer="0.5"/>
  <pageSetup horizontalDpi="600" verticalDpi="600" orientation="portrait" scale="90" r:id="rId1"/>
</worksheet>
</file>

<file path=xl/worksheets/sheet7.xml><?xml version="1.0" encoding="utf-8"?>
<worksheet xmlns="http://schemas.openxmlformats.org/spreadsheetml/2006/main" xmlns:r="http://schemas.openxmlformats.org/officeDocument/2006/relationships">
  <dimension ref="A1:K716"/>
  <sheetViews>
    <sheetView showGridLines="0" zoomScalePageLayoutView="0" workbookViewId="0" topLeftCell="A685">
      <selection activeCell="K700" sqref="K700"/>
    </sheetView>
  </sheetViews>
  <sheetFormatPr defaultColWidth="9.140625" defaultRowHeight="12.75" outlineLevelRow="1"/>
  <cols>
    <col min="1" max="1" width="13.57421875" style="197" customWidth="1"/>
    <col min="2" max="2" width="17.28125" style="197" customWidth="1"/>
    <col min="3" max="3" width="15.8515625" style="197" customWidth="1"/>
    <col min="4" max="4" width="8.140625" style="197" customWidth="1"/>
    <col min="5" max="5" width="15.8515625" style="197" customWidth="1"/>
    <col min="6" max="6" width="15.421875" style="197" customWidth="1"/>
    <col min="7" max="7" width="16.57421875" style="197" customWidth="1"/>
    <col min="8" max="8" width="15.421875" style="197" customWidth="1"/>
    <col min="9" max="9" width="15.140625" style="197" customWidth="1"/>
    <col min="10" max="10" width="15.421875" style="197" customWidth="1"/>
    <col min="11" max="11" width="12.28125" style="197" bestFit="1" customWidth="1"/>
    <col min="12" max="16384" width="9.140625" style="197" customWidth="1"/>
  </cols>
  <sheetData>
    <row r="1" spans="1:10" ht="25.5" customHeight="1">
      <c r="A1" s="25"/>
      <c r="B1" s="25"/>
      <c r="C1" s="25"/>
      <c r="D1" s="25"/>
      <c r="E1" s="25"/>
      <c r="F1" s="25"/>
      <c r="G1" s="25"/>
      <c r="H1" s="25"/>
      <c r="I1" s="25"/>
      <c r="J1" s="25"/>
    </row>
    <row r="2" spans="1:10" ht="18" customHeight="1">
      <c r="A2" s="259" t="s">
        <v>251</v>
      </c>
      <c r="B2" s="259"/>
      <c r="C2" s="259"/>
      <c r="D2" s="259"/>
      <c r="E2" s="229" t="s">
        <v>0</v>
      </c>
      <c r="F2" s="229"/>
      <c r="G2" s="229"/>
      <c r="H2" s="229"/>
      <c r="I2" s="229"/>
      <c r="J2" s="229"/>
    </row>
    <row r="3" spans="1:10" ht="26.25" customHeight="1">
      <c r="A3" s="25"/>
      <c r="B3" s="25"/>
      <c r="C3" s="25"/>
      <c r="D3" s="25"/>
      <c r="E3" s="25"/>
      <c r="F3" s="25"/>
      <c r="G3" s="25"/>
      <c r="H3" s="25"/>
      <c r="I3" s="25"/>
      <c r="J3" s="25"/>
    </row>
    <row r="4" spans="1:10" ht="21.75" customHeight="1">
      <c r="A4" s="237" t="s">
        <v>251</v>
      </c>
      <c r="B4" s="237"/>
      <c r="C4" s="237"/>
      <c r="D4" s="237"/>
      <c r="E4" s="237"/>
      <c r="F4" s="237"/>
      <c r="G4" s="237"/>
      <c r="H4" s="237"/>
      <c r="I4" s="237"/>
      <c r="J4" s="237"/>
    </row>
    <row r="5" spans="1:10" ht="14.25" customHeight="1">
      <c r="A5" s="231" t="s">
        <v>128</v>
      </c>
      <c r="B5" s="231"/>
      <c r="C5" s="231"/>
      <c r="D5" s="231"/>
      <c r="E5" s="231"/>
      <c r="F5" s="231"/>
      <c r="G5" s="231"/>
      <c r="H5" s="231"/>
      <c r="I5" s="230" t="s">
        <v>130</v>
      </c>
      <c r="J5" s="230"/>
    </row>
    <row r="6" spans="1:10" ht="15" customHeight="1">
      <c r="A6" s="25"/>
      <c r="B6" s="25"/>
      <c r="C6" s="25"/>
      <c r="D6" s="25"/>
      <c r="E6" s="25"/>
      <c r="F6" s="25"/>
      <c r="G6" s="25"/>
      <c r="H6" s="25"/>
      <c r="I6" s="25"/>
      <c r="J6" s="25"/>
    </row>
    <row r="7" spans="1:10" ht="14.25" customHeight="1">
      <c r="A7" s="263" t="s">
        <v>250</v>
      </c>
      <c r="B7" s="263"/>
      <c r="C7" s="32" t="s">
        <v>249</v>
      </c>
      <c r="D7" s="32" t="s">
        <v>248</v>
      </c>
      <c r="E7" s="232" t="s">
        <v>131</v>
      </c>
      <c r="F7" s="232"/>
      <c r="G7" s="232" t="s">
        <v>247</v>
      </c>
      <c r="H7" s="232"/>
      <c r="I7" s="255" t="s">
        <v>135</v>
      </c>
      <c r="J7" s="255"/>
    </row>
    <row r="8" spans="1:10" ht="15" customHeight="1">
      <c r="A8" s="257"/>
      <c r="B8" s="257"/>
      <c r="C8" s="31" t="s">
        <v>246</v>
      </c>
      <c r="D8" s="31" t="s">
        <v>245</v>
      </c>
      <c r="E8" s="30" t="s">
        <v>244</v>
      </c>
      <c r="F8" s="30" t="s">
        <v>243</v>
      </c>
      <c r="G8" s="30" t="s">
        <v>244</v>
      </c>
      <c r="H8" s="30" t="s">
        <v>243</v>
      </c>
      <c r="I8" s="30" t="s">
        <v>244</v>
      </c>
      <c r="J8" s="29" t="s">
        <v>243</v>
      </c>
    </row>
    <row r="9" spans="1:10" ht="14.25" customHeight="1">
      <c r="A9" s="258" t="s">
        <v>1239</v>
      </c>
      <c r="B9" s="258"/>
      <c r="C9" s="258"/>
      <c r="D9" s="258"/>
      <c r="E9" s="258"/>
      <c r="F9" s="258"/>
      <c r="G9" s="258"/>
      <c r="H9" s="258"/>
      <c r="I9" s="258"/>
      <c r="J9" s="258"/>
    </row>
    <row r="10" spans="1:10" ht="23.25" customHeight="1">
      <c r="A10" s="260" t="s">
        <v>1241</v>
      </c>
      <c r="B10" s="260"/>
      <c r="C10" s="28" t="s">
        <v>1240</v>
      </c>
      <c r="D10" s="28" t="s">
        <v>223</v>
      </c>
      <c r="E10" s="27">
        <v>12123.07</v>
      </c>
      <c r="F10" s="27">
        <v>0</v>
      </c>
      <c r="G10" s="27">
        <v>7647841852.24</v>
      </c>
      <c r="H10" s="27">
        <v>7647502852.24</v>
      </c>
      <c r="I10" s="27">
        <v>351123.07</v>
      </c>
      <c r="J10" s="39">
        <v>0</v>
      </c>
    </row>
    <row r="11" spans="1:10" ht="12" customHeight="1">
      <c r="A11" s="261" t="s">
        <v>222</v>
      </c>
      <c r="B11" s="261"/>
      <c r="C11" s="261"/>
      <c r="D11" s="261"/>
      <c r="E11" s="196">
        <v>12123.07</v>
      </c>
      <c r="F11" s="26">
        <v>0</v>
      </c>
      <c r="G11" s="26">
        <v>7647841852.24</v>
      </c>
      <c r="H11" s="26">
        <v>7647502852.24</v>
      </c>
      <c r="I11" s="26">
        <v>351123.07</v>
      </c>
      <c r="J11" s="26">
        <v>0</v>
      </c>
    </row>
    <row r="12" spans="1:10" ht="14.25" customHeight="1">
      <c r="A12" s="258" t="s">
        <v>1239</v>
      </c>
      <c r="B12" s="258"/>
      <c r="C12" s="258"/>
      <c r="D12" s="258"/>
      <c r="E12" s="258"/>
      <c r="F12" s="258"/>
      <c r="G12" s="258"/>
      <c r="H12" s="258"/>
      <c r="I12" s="258"/>
      <c r="J12" s="258"/>
    </row>
    <row r="13" spans="1:10" ht="23.25" customHeight="1">
      <c r="A13" s="262" t="s">
        <v>1238</v>
      </c>
      <c r="B13" s="262"/>
      <c r="C13" s="28" t="s">
        <v>1237</v>
      </c>
      <c r="D13" s="28" t="s">
        <v>1180</v>
      </c>
      <c r="E13" s="27">
        <v>0</v>
      </c>
      <c r="F13" s="27">
        <v>0</v>
      </c>
      <c r="G13" s="27">
        <v>1996456</v>
      </c>
      <c r="H13" s="27">
        <v>1918</v>
      </c>
      <c r="I13" s="27">
        <v>1994538</v>
      </c>
      <c r="J13" s="39">
        <v>0</v>
      </c>
    </row>
    <row r="14" spans="1:10" ht="14.25" customHeight="1">
      <c r="A14" s="264"/>
      <c r="B14" s="264"/>
      <c r="C14" s="42"/>
      <c r="D14" s="42"/>
      <c r="E14" s="41">
        <v>0</v>
      </c>
      <c r="F14" s="41">
        <v>0</v>
      </c>
      <c r="G14" s="41">
        <v>700</v>
      </c>
      <c r="H14" s="41">
        <v>0</v>
      </c>
      <c r="I14" s="41">
        <v>700</v>
      </c>
      <c r="J14" s="40">
        <v>0</v>
      </c>
    </row>
    <row r="15" spans="1:10" ht="12" customHeight="1">
      <c r="A15" s="261" t="s">
        <v>222</v>
      </c>
      <c r="B15" s="261"/>
      <c r="C15" s="261"/>
      <c r="D15" s="261"/>
      <c r="E15" s="26">
        <v>0</v>
      </c>
      <c r="F15" s="26">
        <v>0</v>
      </c>
      <c r="G15" s="26">
        <v>1996456</v>
      </c>
      <c r="H15" s="26">
        <v>1918</v>
      </c>
      <c r="I15" s="26">
        <v>1994538</v>
      </c>
      <c r="J15" s="26">
        <v>0</v>
      </c>
    </row>
    <row r="16" spans="1:10" s="195" customFormat="1" ht="12" customHeight="1">
      <c r="A16" s="265" t="s">
        <v>1576</v>
      </c>
      <c r="B16" s="265"/>
      <c r="C16" s="193"/>
      <c r="D16" s="193"/>
      <c r="E16" s="194">
        <f>E11+E15</f>
        <v>12123.07</v>
      </c>
      <c r="F16" s="194"/>
      <c r="G16" s="194">
        <f>G11+G15</f>
        <v>7649838308.24</v>
      </c>
      <c r="H16" s="194">
        <f>H11+H15</f>
        <v>7647504770.24</v>
      </c>
      <c r="I16" s="194">
        <f>I11+I15</f>
        <v>2345661.07</v>
      </c>
      <c r="J16" s="194"/>
    </row>
    <row r="17" spans="1:10" ht="14.25" customHeight="1">
      <c r="A17" s="258" t="s">
        <v>1216</v>
      </c>
      <c r="B17" s="258"/>
      <c r="C17" s="258"/>
      <c r="D17" s="258"/>
      <c r="E17" s="258"/>
      <c r="F17" s="258"/>
      <c r="G17" s="258"/>
      <c r="H17" s="258"/>
      <c r="I17" s="258"/>
      <c r="J17" s="258"/>
    </row>
    <row r="18" spans="1:10" ht="23.25" customHeight="1">
      <c r="A18" s="260" t="s">
        <v>1236</v>
      </c>
      <c r="B18" s="260"/>
      <c r="C18" s="28" t="s">
        <v>1235</v>
      </c>
      <c r="D18" s="28" t="s">
        <v>223</v>
      </c>
      <c r="E18" s="27">
        <v>8235</v>
      </c>
      <c r="F18" s="27">
        <v>0</v>
      </c>
      <c r="G18" s="27">
        <v>0</v>
      </c>
      <c r="H18" s="27">
        <v>0</v>
      </c>
      <c r="I18" s="27">
        <v>8235</v>
      </c>
      <c r="J18" s="39">
        <v>0</v>
      </c>
    </row>
    <row r="19" spans="1:10" ht="12.75" customHeight="1">
      <c r="A19" s="261" t="s">
        <v>222</v>
      </c>
      <c r="B19" s="261"/>
      <c r="C19" s="261"/>
      <c r="D19" s="261"/>
      <c r="E19" s="26">
        <v>8235</v>
      </c>
      <c r="F19" s="26">
        <v>0</v>
      </c>
      <c r="G19" s="26">
        <v>0</v>
      </c>
      <c r="H19" s="26">
        <v>0</v>
      </c>
      <c r="I19" s="26">
        <v>8235</v>
      </c>
      <c r="J19" s="26">
        <v>0</v>
      </c>
    </row>
    <row r="20" spans="1:10" ht="15" customHeight="1">
      <c r="A20" s="258" t="s">
        <v>1211</v>
      </c>
      <c r="B20" s="258"/>
      <c r="C20" s="258"/>
      <c r="D20" s="258"/>
      <c r="E20" s="258"/>
      <c r="F20" s="258"/>
      <c r="G20" s="258"/>
      <c r="H20" s="258"/>
      <c r="I20" s="258"/>
      <c r="J20" s="258"/>
    </row>
    <row r="21" spans="1:10" ht="22.5" customHeight="1">
      <c r="A21" s="260" t="s">
        <v>1234</v>
      </c>
      <c r="B21" s="260"/>
      <c r="C21" s="28" t="s">
        <v>1233</v>
      </c>
      <c r="D21" s="28" t="s">
        <v>223</v>
      </c>
      <c r="E21" s="27">
        <v>3018729478.99</v>
      </c>
      <c r="F21" s="27">
        <v>0</v>
      </c>
      <c r="G21" s="27">
        <v>14037734936.13</v>
      </c>
      <c r="H21" s="27">
        <v>16997164365.03</v>
      </c>
      <c r="I21" s="27">
        <v>59300050.09</v>
      </c>
      <c r="J21" s="39">
        <v>0</v>
      </c>
    </row>
    <row r="22" spans="1:10" ht="23.25" customHeight="1">
      <c r="A22" s="260" t="s">
        <v>1232</v>
      </c>
      <c r="B22" s="260"/>
      <c r="C22" s="28" t="s">
        <v>1231</v>
      </c>
      <c r="D22" s="28" t="s">
        <v>223</v>
      </c>
      <c r="E22" s="27">
        <v>37989.69</v>
      </c>
      <c r="F22" s="27">
        <v>0</v>
      </c>
      <c r="G22" s="27">
        <v>299598967.27</v>
      </c>
      <c r="H22" s="27">
        <v>296926555.61</v>
      </c>
      <c r="I22" s="27">
        <v>2710401.35</v>
      </c>
      <c r="J22" s="39">
        <v>0</v>
      </c>
    </row>
    <row r="23" spans="1:10" ht="23.25" customHeight="1">
      <c r="A23" s="260" t="s">
        <v>1230</v>
      </c>
      <c r="B23" s="260"/>
      <c r="C23" s="28" t="s">
        <v>1229</v>
      </c>
      <c r="D23" s="28" t="s">
        <v>223</v>
      </c>
      <c r="E23" s="27">
        <v>385059.66</v>
      </c>
      <c r="F23" s="27">
        <v>0</v>
      </c>
      <c r="G23" s="27">
        <v>0</v>
      </c>
      <c r="H23" s="27">
        <v>0</v>
      </c>
      <c r="I23" s="27">
        <v>385059.66</v>
      </c>
      <c r="J23" s="39">
        <v>0</v>
      </c>
    </row>
    <row r="24" spans="1:10" ht="23.25" customHeight="1">
      <c r="A24" s="260" t="s">
        <v>1228</v>
      </c>
      <c r="B24" s="260"/>
      <c r="C24" s="28" t="s">
        <v>1227</v>
      </c>
      <c r="D24" s="28" t="s">
        <v>223</v>
      </c>
      <c r="E24" s="27">
        <v>437302.09</v>
      </c>
      <c r="F24" s="27">
        <v>0</v>
      </c>
      <c r="G24" s="27">
        <v>124984548231.77</v>
      </c>
      <c r="H24" s="27">
        <v>124984783080.45</v>
      </c>
      <c r="I24" s="27">
        <v>202453.41</v>
      </c>
      <c r="J24" s="39">
        <v>0</v>
      </c>
    </row>
    <row r="25" spans="1:10" ht="22.5" customHeight="1">
      <c r="A25" s="260" t="s">
        <v>1226</v>
      </c>
      <c r="B25" s="260"/>
      <c r="C25" s="28" t="s">
        <v>1225</v>
      </c>
      <c r="D25" s="28" t="s">
        <v>223</v>
      </c>
      <c r="E25" s="27">
        <v>75742.63</v>
      </c>
      <c r="F25" s="27">
        <v>0</v>
      </c>
      <c r="G25" s="27">
        <v>370250820</v>
      </c>
      <c r="H25" s="27">
        <v>370326562.63</v>
      </c>
      <c r="I25" s="27">
        <v>0</v>
      </c>
      <c r="J25" s="39">
        <v>0</v>
      </c>
    </row>
    <row r="26" spans="1:10" ht="23.25" customHeight="1">
      <c r="A26" s="260" t="s">
        <v>1224</v>
      </c>
      <c r="B26" s="260"/>
      <c r="C26" s="28" t="s">
        <v>1223</v>
      </c>
      <c r="D26" s="28" t="s">
        <v>223</v>
      </c>
      <c r="E26" s="27">
        <v>686629.3</v>
      </c>
      <c r="F26" s="27">
        <v>0</v>
      </c>
      <c r="G26" s="27">
        <v>0</v>
      </c>
      <c r="H26" s="27">
        <v>0</v>
      </c>
      <c r="I26" s="27">
        <v>686629.3</v>
      </c>
      <c r="J26" s="39">
        <v>0</v>
      </c>
    </row>
    <row r="27" spans="1:10" ht="23.25" customHeight="1">
      <c r="A27" s="260" t="s">
        <v>1222</v>
      </c>
      <c r="B27" s="260"/>
      <c r="C27" s="28" t="s">
        <v>1221</v>
      </c>
      <c r="D27" s="28" t="s">
        <v>223</v>
      </c>
      <c r="E27" s="27">
        <v>0</v>
      </c>
      <c r="F27" s="27">
        <v>0</v>
      </c>
      <c r="G27" s="27">
        <v>3325067614.39</v>
      </c>
      <c r="H27" s="27">
        <v>3325067614.39</v>
      </c>
      <c r="I27" s="27">
        <v>0</v>
      </c>
      <c r="J27" s="39">
        <v>0</v>
      </c>
    </row>
    <row r="28" spans="1:10" ht="23.25" customHeight="1">
      <c r="A28" s="260" t="s">
        <v>1220</v>
      </c>
      <c r="B28" s="260"/>
      <c r="C28" s="28" t="s">
        <v>1219</v>
      </c>
      <c r="D28" s="28" t="s">
        <v>223</v>
      </c>
      <c r="E28" s="27">
        <v>27537961.4</v>
      </c>
      <c r="F28" s="27">
        <v>0</v>
      </c>
      <c r="G28" s="27">
        <v>71798025071.77</v>
      </c>
      <c r="H28" s="27">
        <v>71797531836.6</v>
      </c>
      <c r="I28" s="27">
        <v>28031196.57</v>
      </c>
      <c r="J28" s="39">
        <v>0</v>
      </c>
    </row>
    <row r="29" spans="1:10" ht="22.5" customHeight="1">
      <c r="A29" s="260" t="s">
        <v>1218</v>
      </c>
      <c r="B29" s="260"/>
      <c r="C29" s="28" t="s">
        <v>1217</v>
      </c>
      <c r="D29" s="28" t="s">
        <v>223</v>
      </c>
      <c r="E29" s="27">
        <v>587.23</v>
      </c>
      <c r="F29" s="27">
        <v>0</v>
      </c>
      <c r="G29" s="27">
        <v>1946116867.74</v>
      </c>
      <c r="H29" s="27">
        <v>1946117454.97</v>
      </c>
      <c r="I29" s="27">
        <v>0</v>
      </c>
      <c r="J29" s="39">
        <v>0</v>
      </c>
    </row>
    <row r="30" spans="1:10" ht="12.75" customHeight="1">
      <c r="A30" s="261" t="s">
        <v>222</v>
      </c>
      <c r="B30" s="261"/>
      <c r="C30" s="261"/>
      <c r="D30" s="261"/>
      <c r="E30" s="26">
        <v>3047890750.99</v>
      </c>
      <c r="F30" s="26">
        <v>0</v>
      </c>
      <c r="G30" s="26">
        <v>216761342509.07</v>
      </c>
      <c r="H30" s="26">
        <v>219717917469.68</v>
      </c>
      <c r="I30" s="26">
        <v>91315790.38</v>
      </c>
      <c r="J30" s="26">
        <v>0</v>
      </c>
    </row>
    <row r="31" spans="1:10" ht="14.25" customHeight="1">
      <c r="A31" s="258" t="s">
        <v>1216</v>
      </c>
      <c r="B31" s="258"/>
      <c r="C31" s="258"/>
      <c r="D31" s="258"/>
      <c r="E31" s="258"/>
      <c r="F31" s="258"/>
      <c r="G31" s="258"/>
      <c r="H31" s="258"/>
      <c r="I31" s="258"/>
      <c r="J31" s="258"/>
    </row>
    <row r="32" spans="1:10" ht="23.25" customHeight="1">
      <c r="A32" s="262" t="s">
        <v>1215</v>
      </c>
      <c r="B32" s="262"/>
      <c r="C32" s="28" t="s">
        <v>1214</v>
      </c>
      <c r="D32" s="28" t="s">
        <v>1180</v>
      </c>
      <c r="E32" s="27">
        <v>215936.17</v>
      </c>
      <c r="F32" s="27">
        <v>0</v>
      </c>
      <c r="G32" s="27">
        <v>165.93</v>
      </c>
      <c r="H32" s="27">
        <v>207.61</v>
      </c>
      <c r="I32" s="27">
        <v>215894.49</v>
      </c>
      <c r="J32" s="39">
        <v>0</v>
      </c>
    </row>
    <row r="33" spans="1:10" ht="14.25" customHeight="1">
      <c r="A33" s="264"/>
      <c r="B33" s="264"/>
      <c r="C33" s="42"/>
      <c r="D33" s="42"/>
      <c r="E33" s="41">
        <v>75.77</v>
      </c>
      <c r="F33" s="41">
        <v>0</v>
      </c>
      <c r="G33" s="41">
        <v>0</v>
      </c>
      <c r="H33" s="41">
        <v>0</v>
      </c>
      <c r="I33" s="41">
        <v>75.77</v>
      </c>
      <c r="J33" s="40">
        <v>0</v>
      </c>
    </row>
    <row r="34" spans="1:10" ht="23.25" customHeight="1">
      <c r="A34" s="262" t="s">
        <v>1213</v>
      </c>
      <c r="B34" s="262"/>
      <c r="C34" s="28" t="s">
        <v>1212</v>
      </c>
      <c r="D34" s="28" t="s">
        <v>1180</v>
      </c>
      <c r="E34" s="27">
        <v>18182.3</v>
      </c>
      <c r="F34" s="27">
        <v>0</v>
      </c>
      <c r="G34" s="27">
        <v>13.98</v>
      </c>
      <c r="H34" s="27">
        <v>17.49</v>
      </c>
      <c r="I34" s="27">
        <v>18178.79</v>
      </c>
      <c r="J34" s="39">
        <v>0</v>
      </c>
    </row>
    <row r="35" spans="1:10" ht="14.25" customHeight="1">
      <c r="A35" s="264"/>
      <c r="B35" s="264"/>
      <c r="C35" s="42"/>
      <c r="D35" s="42"/>
      <c r="E35" s="41">
        <v>6.38</v>
      </c>
      <c r="F35" s="41">
        <v>0</v>
      </c>
      <c r="G35" s="41">
        <v>0</v>
      </c>
      <c r="H35" s="41">
        <v>0</v>
      </c>
      <c r="I35" s="41">
        <v>6.38</v>
      </c>
      <c r="J35" s="40">
        <v>0</v>
      </c>
    </row>
    <row r="36" spans="1:10" ht="12" customHeight="1">
      <c r="A36" s="261" t="s">
        <v>222</v>
      </c>
      <c r="B36" s="261"/>
      <c r="C36" s="261"/>
      <c r="D36" s="261"/>
      <c r="E36" s="26">
        <v>234118.47</v>
      </c>
      <c r="F36" s="26">
        <v>0</v>
      </c>
      <c r="G36" s="26">
        <v>179.91</v>
      </c>
      <c r="H36" s="26">
        <v>225.1</v>
      </c>
      <c r="I36" s="26">
        <v>234073.28</v>
      </c>
      <c r="J36" s="26">
        <v>0</v>
      </c>
    </row>
    <row r="37" spans="1:10" ht="14.25" customHeight="1">
      <c r="A37" s="258" t="s">
        <v>1211</v>
      </c>
      <c r="B37" s="258"/>
      <c r="C37" s="258"/>
      <c r="D37" s="258"/>
      <c r="E37" s="258"/>
      <c r="F37" s="258"/>
      <c r="G37" s="258"/>
      <c r="H37" s="258"/>
      <c r="I37" s="258"/>
      <c r="J37" s="258"/>
    </row>
    <row r="38" spans="1:10" ht="23.25" customHeight="1">
      <c r="A38" s="262" t="s">
        <v>1210</v>
      </c>
      <c r="B38" s="262"/>
      <c r="C38" s="28" t="s">
        <v>1209</v>
      </c>
      <c r="D38" s="28" t="s">
        <v>1180</v>
      </c>
      <c r="E38" s="27">
        <v>2405164.67</v>
      </c>
      <c r="F38" s="27">
        <v>0</v>
      </c>
      <c r="G38" s="27">
        <v>1838.79</v>
      </c>
      <c r="H38" s="27">
        <v>26237.42</v>
      </c>
      <c r="I38" s="27">
        <v>2380766.04</v>
      </c>
      <c r="J38" s="39">
        <v>0</v>
      </c>
    </row>
    <row r="39" spans="1:10" ht="14.25" customHeight="1">
      <c r="A39" s="264"/>
      <c r="B39" s="264"/>
      <c r="C39" s="42"/>
      <c r="D39" s="42"/>
      <c r="E39" s="41">
        <v>843.95</v>
      </c>
      <c r="F39" s="41">
        <v>0</v>
      </c>
      <c r="G39" s="41">
        <v>0</v>
      </c>
      <c r="H39" s="41">
        <v>8.4</v>
      </c>
      <c r="I39" s="41">
        <v>835.55</v>
      </c>
      <c r="J39" s="40">
        <v>0</v>
      </c>
    </row>
    <row r="40" spans="1:10" ht="23.25" customHeight="1">
      <c r="A40" s="262" t="s">
        <v>1208</v>
      </c>
      <c r="B40" s="262"/>
      <c r="C40" s="28" t="s">
        <v>1207</v>
      </c>
      <c r="D40" s="28" t="s">
        <v>1180</v>
      </c>
      <c r="E40" s="27">
        <v>1155772.89</v>
      </c>
      <c r="F40" s="27">
        <v>0</v>
      </c>
      <c r="G40" s="27">
        <v>874.87</v>
      </c>
      <c r="H40" s="27">
        <v>35290</v>
      </c>
      <c r="I40" s="27">
        <v>1121357.76</v>
      </c>
      <c r="J40" s="39">
        <v>0</v>
      </c>
    </row>
    <row r="41" spans="1:10" ht="14.25" customHeight="1">
      <c r="A41" s="264"/>
      <c r="B41" s="264"/>
      <c r="C41" s="42"/>
      <c r="D41" s="42"/>
      <c r="E41" s="41">
        <v>405.55</v>
      </c>
      <c r="F41" s="41">
        <v>0</v>
      </c>
      <c r="G41" s="41">
        <v>0</v>
      </c>
      <c r="H41" s="41">
        <v>12</v>
      </c>
      <c r="I41" s="41">
        <v>393.55</v>
      </c>
      <c r="J41" s="40">
        <v>0</v>
      </c>
    </row>
    <row r="42" spans="1:10" ht="23.25" customHeight="1">
      <c r="A42" s="262" t="s">
        <v>1206</v>
      </c>
      <c r="B42" s="262"/>
      <c r="C42" s="28" t="s">
        <v>1205</v>
      </c>
      <c r="D42" s="28" t="s">
        <v>1180</v>
      </c>
      <c r="E42" s="27">
        <v>203482.15</v>
      </c>
      <c r="F42" s="27">
        <v>0</v>
      </c>
      <c r="G42" s="27">
        <v>156.36</v>
      </c>
      <c r="H42" s="27">
        <v>195.63</v>
      </c>
      <c r="I42" s="27">
        <v>203442.88</v>
      </c>
      <c r="J42" s="39">
        <v>0</v>
      </c>
    </row>
    <row r="43" spans="1:10" ht="14.25" customHeight="1">
      <c r="A43" s="264"/>
      <c r="B43" s="264"/>
      <c r="C43" s="42"/>
      <c r="D43" s="42"/>
      <c r="E43" s="41">
        <v>71.4</v>
      </c>
      <c r="F43" s="41">
        <v>0</v>
      </c>
      <c r="G43" s="41">
        <v>0</v>
      </c>
      <c r="H43" s="41">
        <v>0</v>
      </c>
      <c r="I43" s="41">
        <v>71.4</v>
      </c>
      <c r="J43" s="40">
        <v>0</v>
      </c>
    </row>
    <row r="44" spans="1:10" ht="23.25" customHeight="1">
      <c r="A44" s="262" t="s">
        <v>1204</v>
      </c>
      <c r="B44" s="262"/>
      <c r="C44" s="28" t="s">
        <v>1203</v>
      </c>
      <c r="D44" s="28" t="s">
        <v>1180</v>
      </c>
      <c r="E44" s="27">
        <v>0</v>
      </c>
      <c r="F44" s="27">
        <v>0</v>
      </c>
      <c r="G44" s="27">
        <v>2536628904.68</v>
      </c>
      <c r="H44" s="27">
        <v>2536628904.68</v>
      </c>
      <c r="I44" s="27">
        <v>0</v>
      </c>
      <c r="J44" s="39">
        <v>0</v>
      </c>
    </row>
    <row r="45" spans="1:10" ht="14.25" customHeight="1">
      <c r="A45" s="264"/>
      <c r="B45" s="264"/>
      <c r="C45" s="42"/>
      <c r="D45" s="42"/>
      <c r="E45" s="41">
        <v>0</v>
      </c>
      <c r="F45" s="41">
        <v>0</v>
      </c>
      <c r="G45" s="41">
        <v>890042.07</v>
      </c>
      <c r="H45" s="41">
        <v>890042.07</v>
      </c>
      <c r="I45" s="41">
        <v>0</v>
      </c>
      <c r="J45" s="40">
        <v>0</v>
      </c>
    </row>
    <row r="46" spans="1:10" ht="12" customHeight="1">
      <c r="A46" s="261" t="s">
        <v>222</v>
      </c>
      <c r="B46" s="261"/>
      <c r="C46" s="261"/>
      <c r="D46" s="261"/>
      <c r="E46" s="26">
        <v>3764419.71</v>
      </c>
      <c r="F46" s="26">
        <v>0</v>
      </c>
      <c r="G46" s="26">
        <v>2536631774.7</v>
      </c>
      <c r="H46" s="26">
        <v>2536690627.73</v>
      </c>
      <c r="I46" s="26">
        <v>3705566.68</v>
      </c>
      <c r="J46" s="26">
        <v>0</v>
      </c>
    </row>
    <row r="47" spans="1:10" ht="12" customHeight="1">
      <c r="A47" s="266" t="s">
        <v>1577</v>
      </c>
      <c r="B47" s="266"/>
      <c r="C47" s="266"/>
      <c r="D47" s="266"/>
      <c r="E47" s="203">
        <f>E19+E30+E36+E46</f>
        <v>3051897524.1699996</v>
      </c>
      <c r="F47" s="204"/>
      <c r="G47" s="203">
        <f>G19+G30+G36+G46</f>
        <v>219297974463.68002</v>
      </c>
      <c r="H47" s="204"/>
      <c r="I47" s="202">
        <f>I19+I30+I36+I46</f>
        <v>95263665.34</v>
      </c>
      <c r="J47" s="201"/>
    </row>
    <row r="48" spans="1:10" ht="14.25" customHeight="1">
      <c r="A48" s="258" t="s">
        <v>1202</v>
      </c>
      <c r="B48" s="258"/>
      <c r="C48" s="258"/>
      <c r="D48" s="258"/>
      <c r="E48" s="258"/>
      <c r="F48" s="258"/>
      <c r="G48" s="258"/>
      <c r="H48" s="258"/>
      <c r="I48" s="258"/>
      <c r="J48" s="258"/>
    </row>
    <row r="49" spans="1:10" ht="23.25" customHeight="1">
      <c r="A49" s="260" t="s">
        <v>1201</v>
      </c>
      <c r="B49" s="260"/>
      <c r="C49" s="28" t="s">
        <v>1200</v>
      </c>
      <c r="D49" s="28" t="s">
        <v>223</v>
      </c>
      <c r="E49" s="27">
        <v>0</v>
      </c>
      <c r="F49" s="27">
        <v>0</v>
      </c>
      <c r="G49" s="27">
        <v>8515575</v>
      </c>
      <c r="H49" s="27">
        <v>8465535.73</v>
      </c>
      <c r="I49" s="27">
        <v>50039.27</v>
      </c>
      <c r="J49" s="39">
        <v>0</v>
      </c>
    </row>
    <row r="50" spans="1:10" ht="23.25" customHeight="1">
      <c r="A50" s="260" t="s">
        <v>1199</v>
      </c>
      <c r="B50" s="260"/>
      <c r="C50" s="28" t="s">
        <v>1198</v>
      </c>
      <c r="D50" s="28" t="s">
        <v>223</v>
      </c>
      <c r="E50" s="27">
        <v>0</v>
      </c>
      <c r="F50" s="27">
        <v>0</v>
      </c>
      <c r="G50" s="27">
        <v>5009000</v>
      </c>
      <c r="H50" s="27">
        <v>4808958.9</v>
      </c>
      <c r="I50" s="27">
        <v>200041.1</v>
      </c>
      <c r="J50" s="39">
        <v>0</v>
      </c>
    </row>
    <row r="51" spans="1:10" ht="23.25" customHeight="1">
      <c r="A51" s="260" t="s">
        <v>1197</v>
      </c>
      <c r="B51" s="260"/>
      <c r="C51" s="28" t="s">
        <v>1196</v>
      </c>
      <c r="D51" s="28" t="s">
        <v>223</v>
      </c>
      <c r="E51" s="27">
        <v>0</v>
      </c>
      <c r="F51" s="27">
        <v>0</v>
      </c>
      <c r="G51" s="27">
        <v>120000</v>
      </c>
      <c r="H51" s="27">
        <v>81011</v>
      </c>
      <c r="I51" s="27">
        <v>38989</v>
      </c>
      <c r="J51" s="39">
        <v>0</v>
      </c>
    </row>
    <row r="52" spans="1:10" ht="22.5" customHeight="1">
      <c r="A52" s="260" t="s">
        <v>1195</v>
      </c>
      <c r="B52" s="260"/>
      <c r="C52" s="28" t="s">
        <v>1194</v>
      </c>
      <c r="D52" s="28" t="s">
        <v>223</v>
      </c>
      <c r="E52" s="27">
        <v>0</v>
      </c>
      <c r="F52" s="27">
        <v>0</v>
      </c>
      <c r="G52" s="27">
        <v>620000</v>
      </c>
      <c r="H52" s="27">
        <v>620000</v>
      </c>
      <c r="I52" s="27">
        <v>0</v>
      </c>
      <c r="J52" s="39">
        <v>0</v>
      </c>
    </row>
    <row r="53" spans="1:10" ht="12.75" customHeight="1">
      <c r="A53" s="267" t="s">
        <v>222</v>
      </c>
      <c r="B53" s="267"/>
      <c r="C53" s="267"/>
      <c r="D53" s="267"/>
      <c r="E53" s="198">
        <v>0</v>
      </c>
      <c r="F53" s="198">
        <v>0</v>
      </c>
      <c r="G53" s="198">
        <v>14264575</v>
      </c>
      <c r="H53" s="198">
        <v>13975505.63</v>
      </c>
      <c r="I53" s="198">
        <v>289069.37</v>
      </c>
      <c r="J53" s="198">
        <v>0</v>
      </c>
    </row>
    <row r="54" spans="1:10" ht="14.25" customHeight="1">
      <c r="A54" s="258" t="s">
        <v>1185</v>
      </c>
      <c r="B54" s="258"/>
      <c r="C54" s="258"/>
      <c r="D54" s="258"/>
      <c r="E54" s="258"/>
      <c r="F54" s="258"/>
      <c r="G54" s="258"/>
      <c r="H54" s="258"/>
      <c r="I54" s="258"/>
      <c r="J54" s="258"/>
    </row>
    <row r="55" spans="1:10" ht="23.25" customHeight="1">
      <c r="A55" s="260" t="s">
        <v>1193</v>
      </c>
      <c r="B55" s="260"/>
      <c r="C55" s="28" t="s">
        <v>1192</v>
      </c>
      <c r="D55" s="28" t="s">
        <v>223</v>
      </c>
      <c r="E55" s="27">
        <v>162746944.25</v>
      </c>
      <c r="F55" s="27">
        <v>0</v>
      </c>
      <c r="G55" s="27">
        <v>16813377537.49</v>
      </c>
      <c r="H55" s="27">
        <v>16976124481.74</v>
      </c>
      <c r="I55" s="27">
        <v>0</v>
      </c>
      <c r="J55" s="39">
        <v>0</v>
      </c>
    </row>
    <row r="56" spans="1:10" ht="22.5" customHeight="1">
      <c r="A56" s="260" t="s">
        <v>1191</v>
      </c>
      <c r="B56" s="260"/>
      <c r="C56" s="28" t="s">
        <v>1190</v>
      </c>
      <c r="D56" s="28" t="s">
        <v>223</v>
      </c>
      <c r="E56" s="27">
        <v>2812706186.67</v>
      </c>
      <c r="F56" s="27">
        <v>0</v>
      </c>
      <c r="G56" s="27">
        <v>1761991992.14</v>
      </c>
      <c r="H56" s="27">
        <v>2361051395.95</v>
      </c>
      <c r="I56" s="27">
        <v>2213646782.86</v>
      </c>
      <c r="J56" s="39">
        <v>0</v>
      </c>
    </row>
    <row r="57" spans="1:10" ht="23.25" customHeight="1">
      <c r="A57" s="260" t="s">
        <v>1189</v>
      </c>
      <c r="B57" s="260"/>
      <c r="C57" s="28" t="s">
        <v>1188</v>
      </c>
      <c r="D57" s="28" t="s">
        <v>223</v>
      </c>
      <c r="E57" s="27">
        <v>477134440</v>
      </c>
      <c r="F57" s="27">
        <v>0</v>
      </c>
      <c r="G57" s="27">
        <v>155347845.9</v>
      </c>
      <c r="H57" s="27">
        <v>464255000.8</v>
      </c>
      <c r="I57" s="27">
        <v>168227285.1</v>
      </c>
      <c r="J57" s="39">
        <v>0</v>
      </c>
    </row>
    <row r="58" spans="1:10" ht="23.25" customHeight="1">
      <c r="A58" s="260" t="s">
        <v>1187</v>
      </c>
      <c r="B58" s="260"/>
      <c r="C58" s="28" t="s">
        <v>1186</v>
      </c>
      <c r="D58" s="28" t="s">
        <v>223</v>
      </c>
      <c r="E58" s="27">
        <v>534915789.38</v>
      </c>
      <c r="F58" s="27">
        <v>0</v>
      </c>
      <c r="G58" s="27">
        <v>1634580824.31</v>
      </c>
      <c r="H58" s="27">
        <v>1452273294.7</v>
      </c>
      <c r="I58" s="27">
        <v>717223318.99</v>
      </c>
      <c r="J58" s="39">
        <v>0</v>
      </c>
    </row>
    <row r="59" spans="1:10" ht="12" customHeight="1">
      <c r="A59" s="261" t="s">
        <v>222</v>
      </c>
      <c r="B59" s="261"/>
      <c r="C59" s="261"/>
      <c r="D59" s="261"/>
      <c r="E59" s="26">
        <v>3987503360.3</v>
      </c>
      <c r="F59" s="26">
        <v>0</v>
      </c>
      <c r="G59" s="26">
        <v>20365298199.84</v>
      </c>
      <c r="H59" s="26">
        <v>21253704173.19</v>
      </c>
      <c r="I59" s="26">
        <v>3099097386.95</v>
      </c>
      <c r="J59" s="26">
        <v>0</v>
      </c>
    </row>
    <row r="60" spans="1:10" ht="14.25" customHeight="1">
      <c r="A60" s="258" t="s">
        <v>1185</v>
      </c>
      <c r="B60" s="258"/>
      <c r="C60" s="258"/>
      <c r="D60" s="258"/>
      <c r="E60" s="258"/>
      <c r="F60" s="258"/>
      <c r="G60" s="258"/>
      <c r="H60" s="258"/>
      <c r="I60" s="258"/>
      <c r="J60" s="258"/>
    </row>
    <row r="61" spans="1:10" ht="23.25" customHeight="1">
      <c r="A61" s="262" t="s">
        <v>1184</v>
      </c>
      <c r="B61" s="262"/>
      <c r="C61" s="28" t="s">
        <v>1183</v>
      </c>
      <c r="D61" s="28" t="s">
        <v>1180</v>
      </c>
      <c r="E61" s="27">
        <v>-0.02</v>
      </c>
      <c r="F61" s="27">
        <v>0</v>
      </c>
      <c r="G61" s="27">
        <v>51137643746.96</v>
      </c>
      <c r="H61" s="27">
        <v>51137643746.97</v>
      </c>
      <c r="I61" s="27">
        <v>-0.03</v>
      </c>
      <c r="J61" s="39">
        <v>0</v>
      </c>
    </row>
    <row r="62" spans="1:10" ht="14.25" customHeight="1">
      <c r="A62" s="264"/>
      <c r="B62" s="264"/>
      <c r="C62" s="42"/>
      <c r="D62" s="42"/>
      <c r="E62" s="41">
        <v>0</v>
      </c>
      <c r="F62" s="41">
        <v>0</v>
      </c>
      <c r="G62" s="41">
        <v>17905955.6</v>
      </c>
      <c r="H62" s="41">
        <v>17905955.6</v>
      </c>
      <c r="I62" s="41">
        <v>0</v>
      </c>
      <c r="J62" s="40">
        <v>0</v>
      </c>
    </row>
    <row r="63" spans="1:10" ht="23.25" customHeight="1">
      <c r="A63" s="262" t="s">
        <v>1182</v>
      </c>
      <c r="B63" s="262"/>
      <c r="C63" s="28" t="s">
        <v>1181</v>
      </c>
      <c r="D63" s="28" t="s">
        <v>1180</v>
      </c>
      <c r="E63" s="27">
        <v>-0.01</v>
      </c>
      <c r="F63" s="27">
        <v>0</v>
      </c>
      <c r="G63" s="27">
        <v>3285087836.9</v>
      </c>
      <c r="H63" s="27">
        <v>3285087836.88</v>
      </c>
      <c r="I63" s="27">
        <v>0.01</v>
      </c>
      <c r="J63" s="39">
        <v>0</v>
      </c>
    </row>
    <row r="64" spans="1:10" ht="14.25" customHeight="1">
      <c r="A64" s="264"/>
      <c r="B64" s="264"/>
      <c r="C64" s="42"/>
      <c r="D64" s="42"/>
      <c r="E64" s="41">
        <v>0</v>
      </c>
      <c r="F64" s="41">
        <v>0</v>
      </c>
      <c r="G64" s="41">
        <v>1150942.93</v>
      </c>
      <c r="H64" s="41">
        <v>1150942.93</v>
      </c>
      <c r="I64" s="41">
        <v>0</v>
      </c>
      <c r="J64" s="40">
        <v>0</v>
      </c>
    </row>
    <row r="65" spans="1:10" ht="12.75" customHeight="1">
      <c r="A65" s="261" t="s">
        <v>222</v>
      </c>
      <c r="B65" s="261"/>
      <c r="C65" s="261"/>
      <c r="D65" s="261"/>
      <c r="E65" s="26">
        <v>-0.03</v>
      </c>
      <c r="F65" s="26">
        <v>0</v>
      </c>
      <c r="G65" s="26">
        <v>54422731583.86</v>
      </c>
      <c r="H65" s="26">
        <v>54422731583.85</v>
      </c>
      <c r="I65" s="26">
        <v>-0.02</v>
      </c>
      <c r="J65" s="26">
        <v>0</v>
      </c>
    </row>
    <row r="66" spans="1:10" s="195" customFormat="1" ht="12.75" customHeight="1">
      <c r="A66" s="199"/>
      <c r="B66" s="199"/>
      <c r="C66" s="199"/>
      <c r="D66" s="199"/>
      <c r="E66" s="200">
        <f>E59+E65</f>
        <v>3987503360.27</v>
      </c>
      <c r="F66" s="200"/>
      <c r="G66" s="200">
        <f>G59+G65</f>
        <v>74788029783.7</v>
      </c>
      <c r="H66" s="200">
        <f>H59+H65</f>
        <v>75676435757.04</v>
      </c>
      <c r="I66" s="200">
        <f>I59+I65</f>
        <v>3099097386.93</v>
      </c>
      <c r="J66" s="200"/>
    </row>
    <row r="67" spans="1:10" ht="15" customHeight="1">
      <c r="A67" s="258" t="s">
        <v>1179</v>
      </c>
      <c r="B67" s="258"/>
      <c r="C67" s="258"/>
      <c r="D67" s="258"/>
      <c r="E67" s="258"/>
      <c r="F67" s="258"/>
      <c r="G67" s="258"/>
      <c r="H67" s="258"/>
      <c r="I67" s="258"/>
      <c r="J67" s="258"/>
    </row>
    <row r="68" spans="1:10" ht="22.5" customHeight="1">
      <c r="A68" s="260" t="s">
        <v>1178</v>
      </c>
      <c r="B68" s="260"/>
      <c r="C68" s="28" t="s">
        <v>1177</v>
      </c>
      <c r="D68" s="28" t="s">
        <v>223</v>
      </c>
      <c r="E68" s="211">
        <v>17010316305.84</v>
      </c>
      <c r="F68" s="211">
        <v>0</v>
      </c>
      <c r="G68" s="211">
        <v>48308043327.55</v>
      </c>
      <c r="H68" s="211">
        <v>48361308826.69</v>
      </c>
      <c r="I68" s="211">
        <v>16957050806.7</v>
      </c>
      <c r="J68" s="212">
        <v>0</v>
      </c>
    </row>
    <row r="69" spans="1:10" ht="23.25" customHeight="1">
      <c r="A69" s="260" t="s">
        <v>1176</v>
      </c>
      <c r="B69" s="260"/>
      <c r="C69" s="28" t="s">
        <v>1175</v>
      </c>
      <c r="D69" s="28" t="s">
        <v>223</v>
      </c>
      <c r="E69" s="27">
        <v>189662661.37</v>
      </c>
      <c r="F69" s="27">
        <v>0</v>
      </c>
      <c r="G69" s="27">
        <v>895476798.17</v>
      </c>
      <c r="H69" s="27">
        <v>1012188490.99</v>
      </c>
      <c r="I69" s="27">
        <v>72950968.55</v>
      </c>
      <c r="J69" s="39">
        <v>0</v>
      </c>
    </row>
    <row r="70" spans="1:10" ht="23.25" customHeight="1">
      <c r="A70" s="260" t="s">
        <v>1174</v>
      </c>
      <c r="B70" s="260"/>
      <c r="C70" s="28" t="s">
        <v>1173</v>
      </c>
      <c r="D70" s="28" t="s">
        <v>223</v>
      </c>
      <c r="E70" s="27">
        <v>24618794.31</v>
      </c>
      <c r="F70" s="27">
        <v>0</v>
      </c>
      <c r="G70" s="27">
        <v>2281904699.31</v>
      </c>
      <c r="H70" s="27">
        <v>2168704687.43</v>
      </c>
      <c r="I70" s="27">
        <v>137818806.19</v>
      </c>
      <c r="J70" s="39">
        <v>0</v>
      </c>
    </row>
    <row r="71" spans="1:10" ht="23.25" customHeight="1">
      <c r="A71" s="260" t="s">
        <v>1172</v>
      </c>
      <c r="B71" s="260"/>
      <c r="C71" s="28" t="s">
        <v>1171</v>
      </c>
      <c r="D71" s="28" t="s">
        <v>223</v>
      </c>
      <c r="E71" s="27">
        <v>127523728.17</v>
      </c>
      <c r="F71" s="27">
        <v>0</v>
      </c>
      <c r="G71" s="27">
        <v>0</v>
      </c>
      <c r="H71" s="27">
        <v>127523728.17</v>
      </c>
      <c r="I71" s="27">
        <v>0</v>
      </c>
      <c r="J71" s="39">
        <v>0</v>
      </c>
    </row>
    <row r="72" spans="1:10" ht="12" customHeight="1">
      <c r="A72" s="267" t="s">
        <v>222</v>
      </c>
      <c r="B72" s="267"/>
      <c r="C72" s="267"/>
      <c r="D72" s="267"/>
      <c r="E72" s="198">
        <v>17352121489.69</v>
      </c>
      <c r="F72" s="198">
        <v>0</v>
      </c>
      <c r="G72" s="198">
        <v>51485424825.03</v>
      </c>
      <c r="H72" s="198">
        <v>51669725733.28</v>
      </c>
      <c r="I72" s="198">
        <v>17167820581.44</v>
      </c>
      <c r="J72" s="198">
        <v>0</v>
      </c>
    </row>
    <row r="73" spans="1:10" ht="14.25" customHeight="1">
      <c r="A73" s="258" t="s">
        <v>1168</v>
      </c>
      <c r="B73" s="258"/>
      <c r="C73" s="258"/>
      <c r="D73" s="258"/>
      <c r="E73" s="258"/>
      <c r="F73" s="258"/>
      <c r="G73" s="258"/>
      <c r="H73" s="258"/>
      <c r="I73" s="258"/>
      <c r="J73" s="258"/>
    </row>
    <row r="74" spans="1:10" ht="23.25" customHeight="1">
      <c r="A74" s="260" t="s">
        <v>1170</v>
      </c>
      <c r="B74" s="260"/>
      <c r="C74" s="28" t="s">
        <v>1169</v>
      </c>
      <c r="D74" s="28" t="s">
        <v>223</v>
      </c>
      <c r="E74" s="27">
        <v>971017</v>
      </c>
      <c r="F74" s="27">
        <v>0</v>
      </c>
      <c r="G74" s="27">
        <v>21656820</v>
      </c>
      <c r="H74" s="27">
        <v>22627837</v>
      </c>
      <c r="I74" s="27">
        <v>0</v>
      </c>
      <c r="J74" s="39">
        <v>0</v>
      </c>
    </row>
    <row r="75" spans="1:10" ht="12" customHeight="1">
      <c r="A75" s="261" t="s">
        <v>222</v>
      </c>
      <c r="B75" s="261"/>
      <c r="C75" s="261"/>
      <c r="D75" s="261"/>
      <c r="E75" s="26">
        <v>971017</v>
      </c>
      <c r="F75" s="26">
        <v>0</v>
      </c>
      <c r="G75" s="26">
        <v>21656820</v>
      </c>
      <c r="H75" s="26">
        <v>22627837</v>
      </c>
      <c r="I75" s="26">
        <v>0</v>
      </c>
      <c r="J75" s="26">
        <v>0</v>
      </c>
    </row>
    <row r="76" spans="1:10" ht="14.25" customHeight="1">
      <c r="A76" s="258" t="s">
        <v>1168</v>
      </c>
      <c r="B76" s="258"/>
      <c r="C76" s="258"/>
      <c r="D76" s="258"/>
      <c r="E76" s="258"/>
      <c r="F76" s="258"/>
      <c r="G76" s="258"/>
      <c r="H76" s="258"/>
      <c r="I76" s="258"/>
      <c r="J76" s="258"/>
    </row>
    <row r="77" spans="1:10" ht="23.25" customHeight="1">
      <c r="A77" s="260" t="s">
        <v>1167</v>
      </c>
      <c r="B77" s="260"/>
      <c r="C77" s="28" t="s">
        <v>1166</v>
      </c>
      <c r="D77" s="28" t="s">
        <v>223</v>
      </c>
      <c r="E77" s="27">
        <v>0</v>
      </c>
      <c r="F77" s="27">
        <v>0</v>
      </c>
      <c r="G77" s="27">
        <v>6101255734.4</v>
      </c>
      <c r="H77" s="27">
        <v>6101255734.4</v>
      </c>
      <c r="I77" s="27">
        <v>0</v>
      </c>
      <c r="J77" s="39">
        <v>0</v>
      </c>
    </row>
    <row r="78" spans="1:10" ht="23.25" customHeight="1">
      <c r="A78" s="260" t="s">
        <v>1165</v>
      </c>
      <c r="B78" s="260"/>
      <c r="C78" s="28" t="s">
        <v>1164</v>
      </c>
      <c r="D78" s="28" t="s">
        <v>223</v>
      </c>
      <c r="E78" s="27">
        <v>0</v>
      </c>
      <c r="F78" s="27">
        <v>0</v>
      </c>
      <c r="G78" s="27">
        <v>7758312.02</v>
      </c>
      <c r="H78" s="27">
        <v>0</v>
      </c>
      <c r="I78" s="27">
        <v>7758312.02</v>
      </c>
      <c r="J78" s="39">
        <v>0</v>
      </c>
    </row>
    <row r="79" spans="1:10" ht="12" customHeight="1">
      <c r="A79" s="261" t="s">
        <v>222</v>
      </c>
      <c r="B79" s="261"/>
      <c r="C79" s="261"/>
      <c r="D79" s="261"/>
      <c r="E79" s="26">
        <v>0</v>
      </c>
      <c r="F79" s="26">
        <v>0</v>
      </c>
      <c r="G79" s="26">
        <v>6109014046.42</v>
      </c>
      <c r="H79" s="26">
        <v>6101255734.4</v>
      </c>
      <c r="I79" s="26">
        <v>7758312.02</v>
      </c>
      <c r="J79" s="26">
        <v>0</v>
      </c>
    </row>
    <row r="80" spans="1:10" s="195" customFormat="1" ht="12" customHeight="1">
      <c r="A80" s="199"/>
      <c r="B80" s="199"/>
      <c r="C80" s="199"/>
      <c r="D80" s="199"/>
      <c r="E80" s="200">
        <f>E75+E79</f>
        <v>971017</v>
      </c>
      <c r="F80" s="200"/>
      <c r="G80" s="200"/>
      <c r="H80" s="200"/>
      <c r="I80" s="200">
        <f>I75+I79</f>
        <v>7758312.02</v>
      </c>
      <c r="J80" s="200"/>
    </row>
    <row r="81" spans="1:10" ht="14.25" customHeight="1">
      <c r="A81" s="258" t="s">
        <v>1163</v>
      </c>
      <c r="B81" s="258"/>
      <c r="C81" s="258"/>
      <c r="D81" s="258"/>
      <c r="E81" s="258"/>
      <c r="F81" s="258"/>
      <c r="G81" s="258"/>
      <c r="H81" s="258"/>
      <c r="I81" s="258"/>
      <c r="J81" s="258"/>
    </row>
    <row r="82" spans="1:10" ht="23.25" customHeight="1">
      <c r="A82" s="260" t="s">
        <v>1162</v>
      </c>
      <c r="B82" s="260"/>
      <c r="C82" s="28" t="s">
        <v>1161</v>
      </c>
      <c r="D82" s="28" t="s">
        <v>223</v>
      </c>
      <c r="E82" s="27">
        <v>107771065.91</v>
      </c>
      <c r="F82" s="27">
        <v>0</v>
      </c>
      <c r="G82" s="27">
        <v>26615305.45</v>
      </c>
      <c r="H82" s="27">
        <v>23465305.45</v>
      </c>
      <c r="I82" s="27">
        <v>110921065.91</v>
      </c>
      <c r="J82" s="39">
        <v>0</v>
      </c>
    </row>
    <row r="83" spans="1:10" ht="23.25" customHeight="1">
      <c r="A83" s="260" t="s">
        <v>1160</v>
      </c>
      <c r="B83" s="260"/>
      <c r="C83" s="28" t="s">
        <v>1159</v>
      </c>
      <c r="D83" s="28" t="s">
        <v>223</v>
      </c>
      <c r="E83" s="27">
        <v>13163596.41</v>
      </c>
      <c r="F83" s="27">
        <v>0</v>
      </c>
      <c r="G83" s="27">
        <v>0</v>
      </c>
      <c r="H83" s="27">
        <v>4500000</v>
      </c>
      <c r="I83" s="27">
        <v>8663596.41</v>
      </c>
      <c r="J83" s="39">
        <v>0</v>
      </c>
    </row>
    <row r="84" spans="1:10" ht="22.5" customHeight="1">
      <c r="A84" s="260" t="s">
        <v>1158</v>
      </c>
      <c r="B84" s="260"/>
      <c r="C84" s="28" t="s">
        <v>1157</v>
      </c>
      <c r="D84" s="28" t="s">
        <v>223</v>
      </c>
      <c r="E84" s="27">
        <v>149479706.93</v>
      </c>
      <c r="F84" s="27">
        <v>0</v>
      </c>
      <c r="G84" s="27">
        <v>0</v>
      </c>
      <c r="H84" s="27">
        <v>6221465</v>
      </c>
      <c r="I84" s="27">
        <v>143258241.93</v>
      </c>
      <c r="J84" s="39">
        <v>0</v>
      </c>
    </row>
    <row r="85" spans="1:10" ht="23.25" customHeight="1">
      <c r="A85" s="260" t="s">
        <v>1156</v>
      </c>
      <c r="B85" s="260"/>
      <c r="C85" s="28" t="s">
        <v>1155</v>
      </c>
      <c r="D85" s="28" t="s">
        <v>223</v>
      </c>
      <c r="E85" s="27">
        <v>222969724.81</v>
      </c>
      <c r="F85" s="27">
        <v>0</v>
      </c>
      <c r="G85" s="27">
        <v>678258235.99</v>
      </c>
      <c r="H85" s="27">
        <v>774129733.25</v>
      </c>
      <c r="I85" s="27">
        <v>127098227.55</v>
      </c>
      <c r="J85" s="39">
        <v>0</v>
      </c>
    </row>
    <row r="86" spans="1:10" ht="12" customHeight="1">
      <c r="A86" s="267" t="s">
        <v>222</v>
      </c>
      <c r="B86" s="267"/>
      <c r="C86" s="267"/>
      <c r="D86" s="267"/>
      <c r="E86" s="198">
        <v>493384094.06</v>
      </c>
      <c r="F86" s="198">
        <v>0</v>
      </c>
      <c r="G86" s="198">
        <v>704873541.44</v>
      </c>
      <c r="H86" s="198">
        <v>808316503.7</v>
      </c>
      <c r="I86" s="198">
        <v>389941131.8</v>
      </c>
      <c r="J86" s="198">
        <v>0</v>
      </c>
    </row>
    <row r="87" spans="1:10" ht="15" customHeight="1">
      <c r="A87" s="258" t="s">
        <v>1154</v>
      </c>
      <c r="B87" s="258"/>
      <c r="C87" s="258"/>
      <c r="D87" s="258"/>
      <c r="E87" s="258"/>
      <c r="F87" s="258"/>
      <c r="G87" s="258"/>
      <c r="H87" s="258"/>
      <c r="I87" s="258"/>
      <c r="J87" s="258"/>
    </row>
    <row r="88" spans="1:10" ht="24" hidden="1" outlineLevel="1">
      <c r="A88" s="260" t="s">
        <v>1153</v>
      </c>
      <c r="B88" s="260"/>
      <c r="C88" s="28" t="s">
        <v>1152</v>
      </c>
      <c r="D88" s="28" t="s">
        <v>223</v>
      </c>
      <c r="E88" s="27">
        <v>0</v>
      </c>
      <c r="F88" s="27">
        <v>0</v>
      </c>
      <c r="G88" s="27">
        <v>950383995.74</v>
      </c>
      <c r="H88" s="27">
        <v>950383995.74</v>
      </c>
      <c r="I88" s="27">
        <v>0</v>
      </c>
      <c r="J88" s="39">
        <v>0</v>
      </c>
    </row>
    <row r="89" spans="1:10" ht="12.75" hidden="1" outlineLevel="1">
      <c r="A89" s="205" t="s">
        <v>222</v>
      </c>
      <c r="B89" s="205"/>
      <c r="C89" s="205"/>
      <c r="D89" s="205"/>
      <c r="E89" s="26">
        <v>0</v>
      </c>
      <c r="F89" s="26">
        <v>0</v>
      </c>
      <c r="G89" s="26">
        <v>950383995.74</v>
      </c>
      <c r="H89" s="26">
        <v>950383995.74</v>
      </c>
      <c r="I89" s="26">
        <v>0</v>
      </c>
      <c r="J89" s="26">
        <v>0</v>
      </c>
    </row>
    <row r="90" spans="1:10" ht="12.75" hidden="1" outlineLevel="1">
      <c r="A90" s="258" t="s">
        <v>1151</v>
      </c>
      <c r="B90" s="258"/>
      <c r="C90" s="258"/>
      <c r="D90" s="258"/>
      <c r="E90" s="258"/>
      <c r="F90" s="258"/>
      <c r="G90" s="258"/>
      <c r="H90" s="258"/>
      <c r="I90" s="258"/>
      <c r="J90" s="258"/>
    </row>
    <row r="91" spans="1:10" ht="24" hidden="1" outlineLevel="1">
      <c r="A91" s="260" t="s">
        <v>1150</v>
      </c>
      <c r="B91" s="260"/>
      <c r="C91" s="28" t="s">
        <v>1149</v>
      </c>
      <c r="D91" s="28" t="s">
        <v>223</v>
      </c>
      <c r="E91" s="27">
        <v>0</v>
      </c>
      <c r="F91" s="27">
        <v>0</v>
      </c>
      <c r="G91" s="27">
        <v>12338606</v>
      </c>
      <c r="H91" s="27">
        <v>12338606</v>
      </c>
      <c r="I91" s="27">
        <v>0</v>
      </c>
      <c r="J91" s="39">
        <v>0</v>
      </c>
    </row>
    <row r="92" spans="1:10" ht="24" hidden="1" outlineLevel="1">
      <c r="A92" s="260" t="s">
        <v>1148</v>
      </c>
      <c r="B92" s="260"/>
      <c r="C92" s="28" t="s">
        <v>1147</v>
      </c>
      <c r="D92" s="28" t="s">
        <v>223</v>
      </c>
      <c r="E92" s="27">
        <v>0</v>
      </c>
      <c r="F92" s="27">
        <v>0</v>
      </c>
      <c r="G92" s="27">
        <v>77487415</v>
      </c>
      <c r="H92" s="27">
        <v>77487415</v>
      </c>
      <c r="I92" s="27">
        <v>0</v>
      </c>
      <c r="J92" s="39">
        <v>0</v>
      </c>
    </row>
    <row r="93" spans="1:10" ht="24" hidden="1" outlineLevel="1">
      <c r="A93" s="260" t="s">
        <v>1146</v>
      </c>
      <c r="B93" s="260"/>
      <c r="C93" s="28" t="s">
        <v>1145</v>
      </c>
      <c r="D93" s="28" t="s">
        <v>223</v>
      </c>
      <c r="E93" s="27">
        <v>0</v>
      </c>
      <c r="F93" s="27">
        <v>0</v>
      </c>
      <c r="G93" s="27">
        <v>5235100</v>
      </c>
      <c r="H93" s="27">
        <v>5235100</v>
      </c>
      <c r="I93" s="27">
        <v>0</v>
      </c>
      <c r="J93" s="39">
        <v>0</v>
      </c>
    </row>
    <row r="94" spans="1:10" ht="24" hidden="1" outlineLevel="1">
      <c r="A94" s="260" t="s">
        <v>1144</v>
      </c>
      <c r="B94" s="260"/>
      <c r="C94" s="28" t="s">
        <v>1143</v>
      </c>
      <c r="D94" s="28" t="s">
        <v>223</v>
      </c>
      <c r="E94" s="27">
        <v>0</v>
      </c>
      <c r="F94" s="27">
        <v>0</v>
      </c>
      <c r="G94" s="27">
        <v>28242401</v>
      </c>
      <c r="H94" s="27">
        <v>28242401</v>
      </c>
      <c r="I94" s="27">
        <v>0</v>
      </c>
      <c r="J94" s="39">
        <v>0</v>
      </c>
    </row>
    <row r="95" spans="1:10" ht="24" hidden="1" outlineLevel="1">
      <c r="A95" s="260" t="s">
        <v>1142</v>
      </c>
      <c r="B95" s="260"/>
      <c r="C95" s="28" t="s">
        <v>1141</v>
      </c>
      <c r="D95" s="28" t="s">
        <v>223</v>
      </c>
      <c r="E95" s="27">
        <v>0</v>
      </c>
      <c r="F95" s="27">
        <v>0</v>
      </c>
      <c r="G95" s="27">
        <v>2752391</v>
      </c>
      <c r="H95" s="27">
        <v>2752391</v>
      </c>
      <c r="I95" s="27">
        <v>0</v>
      </c>
      <c r="J95" s="39">
        <v>0</v>
      </c>
    </row>
    <row r="96" spans="1:10" ht="24" hidden="1" outlineLevel="1">
      <c r="A96" s="260" t="s">
        <v>1140</v>
      </c>
      <c r="B96" s="260"/>
      <c r="C96" s="28" t="s">
        <v>1139</v>
      </c>
      <c r="D96" s="28" t="s">
        <v>223</v>
      </c>
      <c r="E96" s="27">
        <v>0</v>
      </c>
      <c r="F96" s="27">
        <v>0</v>
      </c>
      <c r="G96" s="27">
        <v>10698740</v>
      </c>
      <c r="H96" s="27">
        <v>10698740</v>
      </c>
      <c r="I96" s="27">
        <v>0</v>
      </c>
      <c r="J96" s="39">
        <v>0</v>
      </c>
    </row>
    <row r="97" spans="1:10" ht="24" hidden="1" outlineLevel="1">
      <c r="A97" s="260" t="s">
        <v>1138</v>
      </c>
      <c r="B97" s="260"/>
      <c r="C97" s="28" t="s">
        <v>1137</v>
      </c>
      <c r="D97" s="28" t="s">
        <v>223</v>
      </c>
      <c r="E97" s="27">
        <v>0</v>
      </c>
      <c r="F97" s="27">
        <v>0</v>
      </c>
      <c r="G97" s="27">
        <v>789373</v>
      </c>
      <c r="H97" s="27">
        <v>789373</v>
      </c>
      <c r="I97" s="27">
        <v>0</v>
      </c>
      <c r="J97" s="39">
        <v>0</v>
      </c>
    </row>
    <row r="98" spans="1:10" ht="24" hidden="1" outlineLevel="1">
      <c r="A98" s="260" t="s">
        <v>1136</v>
      </c>
      <c r="B98" s="260"/>
      <c r="C98" s="28" t="s">
        <v>1135</v>
      </c>
      <c r="D98" s="28" t="s">
        <v>223</v>
      </c>
      <c r="E98" s="27">
        <v>0</v>
      </c>
      <c r="F98" s="27">
        <v>0</v>
      </c>
      <c r="G98" s="27">
        <v>9126047</v>
      </c>
      <c r="H98" s="27">
        <v>9126047</v>
      </c>
      <c r="I98" s="27">
        <v>0</v>
      </c>
      <c r="J98" s="39">
        <v>0</v>
      </c>
    </row>
    <row r="99" spans="1:10" ht="24" hidden="1" outlineLevel="1">
      <c r="A99" s="260" t="s">
        <v>1134</v>
      </c>
      <c r="B99" s="260"/>
      <c r="C99" s="28" t="s">
        <v>1133</v>
      </c>
      <c r="D99" s="28" t="s">
        <v>223</v>
      </c>
      <c r="E99" s="27">
        <v>0</v>
      </c>
      <c r="F99" s="27">
        <v>0</v>
      </c>
      <c r="G99" s="27">
        <v>11943389</v>
      </c>
      <c r="H99" s="27">
        <v>11943389</v>
      </c>
      <c r="I99" s="27">
        <v>0</v>
      </c>
      <c r="J99" s="39">
        <v>0</v>
      </c>
    </row>
    <row r="100" spans="1:10" ht="24" hidden="1" outlineLevel="1">
      <c r="A100" s="260" t="s">
        <v>1132</v>
      </c>
      <c r="B100" s="260"/>
      <c r="C100" s="28" t="s">
        <v>1131</v>
      </c>
      <c r="D100" s="28" t="s">
        <v>223</v>
      </c>
      <c r="E100" s="27">
        <v>0</v>
      </c>
      <c r="F100" s="27">
        <v>0</v>
      </c>
      <c r="G100" s="27">
        <v>14849180</v>
      </c>
      <c r="H100" s="27">
        <v>14849180</v>
      </c>
      <c r="I100" s="27">
        <v>0</v>
      </c>
      <c r="J100" s="39">
        <v>0</v>
      </c>
    </row>
    <row r="101" spans="1:10" ht="24" hidden="1" outlineLevel="1">
      <c r="A101" s="260" t="s">
        <v>1130</v>
      </c>
      <c r="B101" s="260"/>
      <c r="C101" s="28" t="s">
        <v>1129</v>
      </c>
      <c r="D101" s="28" t="s">
        <v>223</v>
      </c>
      <c r="E101" s="27">
        <v>0</v>
      </c>
      <c r="F101" s="27">
        <v>0</v>
      </c>
      <c r="G101" s="27">
        <v>2559490</v>
      </c>
      <c r="H101" s="27">
        <v>2559490</v>
      </c>
      <c r="I101" s="27">
        <v>0</v>
      </c>
      <c r="J101" s="39">
        <v>0</v>
      </c>
    </row>
    <row r="102" spans="1:10" ht="24" hidden="1" outlineLevel="1">
      <c r="A102" s="260" t="s">
        <v>1128</v>
      </c>
      <c r="B102" s="260"/>
      <c r="C102" s="28" t="s">
        <v>1127</v>
      </c>
      <c r="D102" s="28" t="s">
        <v>223</v>
      </c>
      <c r="E102" s="27">
        <v>0</v>
      </c>
      <c r="F102" s="27">
        <v>0</v>
      </c>
      <c r="G102" s="27">
        <v>68740110.12</v>
      </c>
      <c r="H102" s="27">
        <v>68740110.12</v>
      </c>
      <c r="I102" s="27">
        <v>0</v>
      </c>
      <c r="J102" s="39">
        <v>0</v>
      </c>
    </row>
    <row r="103" spans="1:10" ht="24" hidden="1" outlineLevel="1">
      <c r="A103" s="260" t="s">
        <v>1126</v>
      </c>
      <c r="B103" s="260"/>
      <c r="C103" s="28" t="s">
        <v>1125</v>
      </c>
      <c r="D103" s="28" t="s">
        <v>223</v>
      </c>
      <c r="E103" s="27">
        <v>0</v>
      </c>
      <c r="F103" s="27">
        <v>0</v>
      </c>
      <c r="G103" s="27">
        <v>271533229.56</v>
      </c>
      <c r="H103" s="27">
        <v>271533229.56</v>
      </c>
      <c r="I103" s="27">
        <v>0</v>
      </c>
      <c r="J103" s="39">
        <v>0</v>
      </c>
    </row>
    <row r="104" spans="1:10" ht="24" hidden="1" outlineLevel="1">
      <c r="A104" s="260" t="s">
        <v>1124</v>
      </c>
      <c r="B104" s="260"/>
      <c r="C104" s="28" t="s">
        <v>1123</v>
      </c>
      <c r="D104" s="28" t="s">
        <v>223</v>
      </c>
      <c r="E104" s="27">
        <v>0</v>
      </c>
      <c r="F104" s="27">
        <v>0</v>
      </c>
      <c r="G104" s="27">
        <v>28283056.59</v>
      </c>
      <c r="H104" s="27">
        <v>28283056.59</v>
      </c>
      <c r="I104" s="27">
        <v>0</v>
      </c>
      <c r="J104" s="39">
        <v>0</v>
      </c>
    </row>
    <row r="105" spans="1:10" ht="24" hidden="1" outlineLevel="1">
      <c r="A105" s="260" t="s">
        <v>1122</v>
      </c>
      <c r="B105" s="260"/>
      <c r="C105" s="28" t="s">
        <v>1121</v>
      </c>
      <c r="D105" s="28" t="s">
        <v>223</v>
      </c>
      <c r="E105" s="27">
        <v>0</v>
      </c>
      <c r="F105" s="27">
        <v>0</v>
      </c>
      <c r="G105" s="27">
        <v>111974567.08</v>
      </c>
      <c r="H105" s="27">
        <v>111974567.08</v>
      </c>
      <c r="I105" s="27">
        <v>0</v>
      </c>
      <c r="J105" s="39">
        <v>0</v>
      </c>
    </row>
    <row r="106" spans="1:10" ht="24" hidden="1" outlineLevel="1">
      <c r="A106" s="260" t="s">
        <v>1120</v>
      </c>
      <c r="B106" s="260"/>
      <c r="C106" s="28" t="s">
        <v>1119</v>
      </c>
      <c r="D106" s="28" t="s">
        <v>223</v>
      </c>
      <c r="E106" s="27">
        <v>0</v>
      </c>
      <c r="F106" s="27">
        <v>0</v>
      </c>
      <c r="G106" s="27">
        <v>15931977.18</v>
      </c>
      <c r="H106" s="27">
        <v>15931977.18</v>
      </c>
      <c r="I106" s="27">
        <v>0</v>
      </c>
      <c r="J106" s="39">
        <v>0</v>
      </c>
    </row>
    <row r="107" spans="1:10" ht="24" hidden="1" outlineLevel="1">
      <c r="A107" s="260" t="s">
        <v>1118</v>
      </c>
      <c r="B107" s="260"/>
      <c r="C107" s="28" t="s">
        <v>1117</v>
      </c>
      <c r="D107" s="28" t="s">
        <v>223</v>
      </c>
      <c r="E107" s="27">
        <v>0</v>
      </c>
      <c r="F107" s="27">
        <v>0</v>
      </c>
      <c r="G107" s="27">
        <v>32026757.2</v>
      </c>
      <c r="H107" s="27">
        <v>32026757.2</v>
      </c>
      <c r="I107" s="27">
        <v>0</v>
      </c>
      <c r="J107" s="39">
        <v>0</v>
      </c>
    </row>
    <row r="108" spans="1:10" ht="24" hidden="1" outlineLevel="1">
      <c r="A108" s="260" t="s">
        <v>1116</v>
      </c>
      <c r="B108" s="260"/>
      <c r="C108" s="28" t="s">
        <v>1115</v>
      </c>
      <c r="D108" s="28" t="s">
        <v>223</v>
      </c>
      <c r="E108" s="27">
        <v>0</v>
      </c>
      <c r="F108" s="27">
        <v>0</v>
      </c>
      <c r="G108" s="27">
        <v>2473597.11</v>
      </c>
      <c r="H108" s="27">
        <v>2473597.11</v>
      </c>
      <c r="I108" s="27">
        <v>0</v>
      </c>
      <c r="J108" s="39">
        <v>0</v>
      </c>
    </row>
    <row r="109" spans="1:10" ht="24" hidden="1" outlineLevel="1">
      <c r="A109" s="260" t="s">
        <v>1114</v>
      </c>
      <c r="B109" s="260"/>
      <c r="C109" s="28" t="s">
        <v>1113</v>
      </c>
      <c r="D109" s="28" t="s">
        <v>223</v>
      </c>
      <c r="E109" s="27">
        <v>0</v>
      </c>
      <c r="F109" s="27">
        <v>0</v>
      </c>
      <c r="G109" s="27">
        <v>27141519.34</v>
      </c>
      <c r="H109" s="27">
        <v>27141519.34</v>
      </c>
      <c r="I109" s="27">
        <v>0</v>
      </c>
      <c r="J109" s="39">
        <v>0</v>
      </c>
    </row>
    <row r="110" spans="1:10" ht="24" hidden="1" outlineLevel="1">
      <c r="A110" s="260" t="s">
        <v>1112</v>
      </c>
      <c r="B110" s="260"/>
      <c r="C110" s="28" t="s">
        <v>1111</v>
      </c>
      <c r="D110" s="28" t="s">
        <v>223</v>
      </c>
      <c r="E110" s="27">
        <v>0</v>
      </c>
      <c r="F110" s="27">
        <v>0</v>
      </c>
      <c r="G110" s="27">
        <v>109980418.88</v>
      </c>
      <c r="H110" s="27">
        <v>109980418.88</v>
      </c>
      <c r="I110" s="27">
        <v>0</v>
      </c>
      <c r="J110" s="39">
        <v>0</v>
      </c>
    </row>
    <row r="111" spans="1:10" ht="24" hidden="1" outlineLevel="1">
      <c r="A111" s="260" t="s">
        <v>1110</v>
      </c>
      <c r="B111" s="260"/>
      <c r="C111" s="28" t="s">
        <v>1109</v>
      </c>
      <c r="D111" s="28" t="s">
        <v>223</v>
      </c>
      <c r="E111" s="27">
        <v>0</v>
      </c>
      <c r="F111" s="27">
        <v>0</v>
      </c>
      <c r="G111" s="27">
        <v>83211547.81</v>
      </c>
      <c r="H111" s="27">
        <v>83211547.81</v>
      </c>
      <c r="I111" s="27">
        <v>0</v>
      </c>
      <c r="J111" s="39">
        <v>0</v>
      </c>
    </row>
    <row r="112" spans="1:10" ht="24" hidden="1" outlineLevel="1">
      <c r="A112" s="260" t="s">
        <v>1108</v>
      </c>
      <c r="B112" s="260"/>
      <c r="C112" s="28" t="s">
        <v>1107</v>
      </c>
      <c r="D112" s="28" t="s">
        <v>223</v>
      </c>
      <c r="E112" s="27">
        <v>0</v>
      </c>
      <c r="F112" s="27">
        <v>0</v>
      </c>
      <c r="G112" s="27">
        <v>24412321.75</v>
      </c>
      <c r="H112" s="27">
        <v>24412321.75</v>
      </c>
      <c r="I112" s="27">
        <v>0</v>
      </c>
      <c r="J112" s="39">
        <v>0</v>
      </c>
    </row>
    <row r="113" spans="1:10" ht="12.75" hidden="1" outlineLevel="1">
      <c r="A113" s="205" t="s">
        <v>222</v>
      </c>
      <c r="B113" s="205"/>
      <c r="C113" s="205"/>
      <c r="D113" s="205"/>
      <c r="E113" s="26">
        <v>0</v>
      </c>
      <c r="F113" s="26">
        <v>0</v>
      </c>
      <c r="G113" s="26">
        <v>951731234.62</v>
      </c>
      <c r="H113" s="26">
        <v>951731234.62</v>
      </c>
      <c r="I113" s="26">
        <v>0</v>
      </c>
      <c r="J113" s="26">
        <v>0</v>
      </c>
    </row>
    <row r="114" spans="1:10" ht="12.75" hidden="1" outlineLevel="1">
      <c r="A114" s="258" t="s">
        <v>1106</v>
      </c>
      <c r="B114" s="258"/>
      <c r="C114" s="258"/>
      <c r="D114" s="258"/>
      <c r="E114" s="258"/>
      <c r="F114" s="258"/>
      <c r="G114" s="258"/>
      <c r="H114" s="258"/>
      <c r="I114" s="258"/>
      <c r="J114" s="258"/>
    </row>
    <row r="115" spans="1:10" ht="24" hidden="1" outlineLevel="1">
      <c r="A115" s="260" t="s">
        <v>1105</v>
      </c>
      <c r="B115" s="260"/>
      <c r="C115" s="28" t="s">
        <v>1104</v>
      </c>
      <c r="D115" s="28" t="s">
        <v>223</v>
      </c>
      <c r="E115" s="27">
        <v>0</v>
      </c>
      <c r="F115" s="27">
        <v>0</v>
      </c>
      <c r="G115" s="27">
        <v>1913587</v>
      </c>
      <c r="H115" s="27">
        <v>1913587</v>
      </c>
      <c r="I115" s="27">
        <v>0</v>
      </c>
      <c r="J115" s="39">
        <v>0</v>
      </c>
    </row>
    <row r="116" spans="1:10" ht="24" hidden="1" outlineLevel="1">
      <c r="A116" s="260" t="s">
        <v>1103</v>
      </c>
      <c r="B116" s="260"/>
      <c r="C116" s="28" t="s">
        <v>1102</v>
      </c>
      <c r="D116" s="28" t="s">
        <v>223</v>
      </c>
      <c r="E116" s="27">
        <v>0</v>
      </c>
      <c r="F116" s="27">
        <v>0</v>
      </c>
      <c r="G116" s="27">
        <v>32958</v>
      </c>
      <c r="H116" s="27">
        <v>32958</v>
      </c>
      <c r="I116" s="27">
        <v>0</v>
      </c>
      <c r="J116" s="39">
        <v>0</v>
      </c>
    </row>
    <row r="117" spans="1:10" ht="24" hidden="1" outlineLevel="1">
      <c r="A117" s="260" t="s">
        <v>1101</v>
      </c>
      <c r="B117" s="260"/>
      <c r="C117" s="28" t="s">
        <v>1100</v>
      </c>
      <c r="D117" s="28" t="s">
        <v>223</v>
      </c>
      <c r="E117" s="27">
        <v>0</v>
      </c>
      <c r="F117" s="27">
        <v>0</v>
      </c>
      <c r="G117" s="27">
        <v>46990322</v>
      </c>
      <c r="H117" s="27">
        <v>46990322</v>
      </c>
      <c r="I117" s="27">
        <v>0</v>
      </c>
      <c r="J117" s="39">
        <v>0</v>
      </c>
    </row>
    <row r="118" spans="1:10" ht="24" hidden="1" outlineLevel="1">
      <c r="A118" s="260" t="s">
        <v>1099</v>
      </c>
      <c r="B118" s="260"/>
      <c r="C118" s="28" t="s">
        <v>1098</v>
      </c>
      <c r="D118" s="28" t="s">
        <v>223</v>
      </c>
      <c r="E118" s="27">
        <v>0</v>
      </c>
      <c r="F118" s="27">
        <v>0</v>
      </c>
      <c r="G118" s="27">
        <v>42877964</v>
      </c>
      <c r="H118" s="27">
        <v>42877964</v>
      </c>
      <c r="I118" s="27">
        <v>0</v>
      </c>
      <c r="J118" s="39">
        <v>0</v>
      </c>
    </row>
    <row r="119" spans="1:10" ht="24" hidden="1" outlineLevel="1">
      <c r="A119" s="260" t="s">
        <v>1097</v>
      </c>
      <c r="B119" s="260"/>
      <c r="C119" s="28" t="s">
        <v>1096</v>
      </c>
      <c r="D119" s="28" t="s">
        <v>223</v>
      </c>
      <c r="E119" s="27">
        <v>0</v>
      </c>
      <c r="F119" s="27">
        <v>0</v>
      </c>
      <c r="G119" s="27">
        <v>16969434.23</v>
      </c>
      <c r="H119" s="27">
        <v>16969434.23</v>
      </c>
      <c r="I119" s="27">
        <v>0</v>
      </c>
      <c r="J119" s="39">
        <v>0</v>
      </c>
    </row>
    <row r="120" spans="1:10" ht="24" hidden="1" outlineLevel="1">
      <c r="A120" s="260" t="s">
        <v>1095</v>
      </c>
      <c r="B120" s="260"/>
      <c r="C120" s="28" t="s">
        <v>1094</v>
      </c>
      <c r="D120" s="28" t="s">
        <v>223</v>
      </c>
      <c r="E120" s="27">
        <v>0</v>
      </c>
      <c r="F120" s="27">
        <v>0</v>
      </c>
      <c r="G120" s="27">
        <v>383434.91</v>
      </c>
      <c r="H120" s="27">
        <v>383434.91</v>
      </c>
      <c r="I120" s="27">
        <v>0</v>
      </c>
      <c r="J120" s="39">
        <v>0</v>
      </c>
    </row>
    <row r="121" spans="1:10" ht="24" hidden="1" outlineLevel="1">
      <c r="A121" s="260" t="s">
        <v>1093</v>
      </c>
      <c r="B121" s="260"/>
      <c r="C121" s="28" t="s">
        <v>1092</v>
      </c>
      <c r="D121" s="28" t="s">
        <v>223</v>
      </c>
      <c r="E121" s="27">
        <v>0</v>
      </c>
      <c r="F121" s="27">
        <v>0</v>
      </c>
      <c r="G121" s="27">
        <v>79024189.03</v>
      </c>
      <c r="H121" s="27">
        <v>79024189.03</v>
      </c>
      <c r="I121" s="27">
        <v>0</v>
      </c>
      <c r="J121" s="39">
        <v>0</v>
      </c>
    </row>
    <row r="122" spans="1:10" ht="24" hidden="1" outlineLevel="1">
      <c r="A122" s="260" t="s">
        <v>1091</v>
      </c>
      <c r="B122" s="260"/>
      <c r="C122" s="28" t="s">
        <v>1090</v>
      </c>
      <c r="D122" s="28" t="s">
        <v>223</v>
      </c>
      <c r="E122" s="27">
        <v>0</v>
      </c>
      <c r="F122" s="27">
        <v>0</v>
      </c>
      <c r="G122" s="27">
        <v>16926915.77</v>
      </c>
      <c r="H122" s="27">
        <v>16926915.77</v>
      </c>
      <c r="I122" s="27">
        <v>0</v>
      </c>
      <c r="J122" s="39">
        <v>0</v>
      </c>
    </row>
    <row r="123" spans="1:10" ht="12.75" hidden="1" outlineLevel="1">
      <c r="A123" s="205" t="s">
        <v>222</v>
      </c>
      <c r="B123" s="205"/>
      <c r="C123" s="205"/>
      <c r="D123" s="205"/>
      <c r="E123" s="26">
        <v>0</v>
      </c>
      <c r="F123" s="26">
        <v>0</v>
      </c>
      <c r="G123" s="26">
        <v>205118804.94</v>
      </c>
      <c r="H123" s="26">
        <v>205118804.94</v>
      </c>
      <c r="I123" s="26">
        <v>0</v>
      </c>
      <c r="J123" s="26">
        <v>0</v>
      </c>
    </row>
    <row r="124" spans="1:10" ht="12.75" hidden="1" outlineLevel="1">
      <c r="A124" s="258" t="s">
        <v>1089</v>
      </c>
      <c r="B124" s="258"/>
      <c r="C124" s="258"/>
      <c r="D124" s="258"/>
      <c r="E124" s="258"/>
      <c r="F124" s="258"/>
      <c r="G124" s="258"/>
      <c r="H124" s="258"/>
      <c r="I124" s="258"/>
      <c r="J124" s="258"/>
    </row>
    <row r="125" spans="1:10" ht="24" hidden="1" outlineLevel="1">
      <c r="A125" s="260" t="s">
        <v>677</v>
      </c>
      <c r="B125" s="260"/>
      <c r="C125" s="28" t="s">
        <v>1088</v>
      </c>
      <c r="D125" s="28" t="s">
        <v>223</v>
      </c>
      <c r="E125" s="27">
        <v>0</v>
      </c>
      <c r="F125" s="27">
        <v>0</v>
      </c>
      <c r="G125" s="27">
        <v>26077811.9</v>
      </c>
      <c r="H125" s="27">
        <v>26077811.9</v>
      </c>
      <c r="I125" s="27">
        <v>0</v>
      </c>
      <c r="J125" s="39">
        <v>0</v>
      </c>
    </row>
    <row r="126" spans="1:10" ht="24" hidden="1" outlineLevel="1">
      <c r="A126" s="260" t="s">
        <v>1087</v>
      </c>
      <c r="B126" s="260"/>
      <c r="C126" s="28" t="s">
        <v>1086</v>
      </c>
      <c r="D126" s="28" t="s">
        <v>223</v>
      </c>
      <c r="E126" s="27">
        <v>0</v>
      </c>
      <c r="F126" s="27">
        <v>0</v>
      </c>
      <c r="G126" s="27">
        <v>25877158.12</v>
      </c>
      <c r="H126" s="27">
        <v>25877158.12</v>
      </c>
      <c r="I126" s="27">
        <v>0</v>
      </c>
      <c r="J126" s="39">
        <v>0</v>
      </c>
    </row>
    <row r="127" spans="1:10" ht="24" hidden="1" outlineLevel="1">
      <c r="A127" s="260" t="s">
        <v>654</v>
      </c>
      <c r="B127" s="260"/>
      <c r="C127" s="28" t="s">
        <v>1085</v>
      </c>
      <c r="D127" s="28" t="s">
        <v>223</v>
      </c>
      <c r="E127" s="27">
        <v>0</v>
      </c>
      <c r="F127" s="27">
        <v>0</v>
      </c>
      <c r="G127" s="27">
        <v>450888.89</v>
      </c>
      <c r="H127" s="27">
        <v>450888.89</v>
      </c>
      <c r="I127" s="27">
        <v>0</v>
      </c>
      <c r="J127" s="39">
        <v>0</v>
      </c>
    </row>
    <row r="128" spans="1:10" ht="24" hidden="1" outlineLevel="1">
      <c r="A128" s="260" t="s">
        <v>1084</v>
      </c>
      <c r="B128" s="260"/>
      <c r="C128" s="28" t="s">
        <v>1083</v>
      </c>
      <c r="D128" s="28" t="s">
        <v>223</v>
      </c>
      <c r="E128" s="27">
        <v>0</v>
      </c>
      <c r="F128" s="27">
        <v>0</v>
      </c>
      <c r="G128" s="27">
        <v>801534.26</v>
      </c>
      <c r="H128" s="27">
        <v>801534.26</v>
      </c>
      <c r="I128" s="27">
        <v>0</v>
      </c>
      <c r="J128" s="39">
        <v>0</v>
      </c>
    </row>
    <row r="129" spans="1:10" ht="12.75" hidden="1" outlineLevel="1">
      <c r="A129" s="205" t="s">
        <v>222</v>
      </c>
      <c r="B129" s="205"/>
      <c r="C129" s="205"/>
      <c r="D129" s="205"/>
      <c r="E129" s="26">
        <v>0</v>
      </c>
      <c r="F129" s="26">
        <v>0</v>
      </c>
      <c r="G129" s="26">
        <v>53207393.17</v>
      </c>
      <c r="H129" s="26">
        <v>53207393.17</v>
      </c>
      <c r="I129" s="26">
        <v>0</v>
      </c>
      <c r="J129" s="26">
        <v>0</v>
      </c>
    </row>
    <row r="130" spans="1:10" ht="12.75" hidden="1" outlineLevel="1">
      <c r="A130" s="258" t="s">
        <v>1082</v>
      </c>
      <c r="B130" s="258"/>
      <c r="C130" s="258"/>
      <c r="D130" s="258"/>
      <c r="E130" s="258"/>
      <c r="F130" s="258"/>
      <c r="G130" s="258"/>
      <c r="H130" s="258"/>
      <c r="I130" s="258"/>
      <c r="J130" s="258"/>
    </row>
    <row r="131" spans="1:10" ht="24" hidden="1" outlineLevel="1">
      <c r="A131" s="260" t="s">
        <v>1081</v>
      </c>
      <c r="B131" s="260"/>
      <c r="C131" s="28" t="s">
        <v>1080</v>
      </c>
      <c r="D131" s="28" t="s">
        <v>223</v>
      </c>
      <c r="E131" s="27">
        <v>0</v>
      </c>
      <c r="F131" s="27">
        <v>0</v>
      </c>
      <c r="G131" s="27">
        <v>50037</v>
      </c>
      <c r="H131" s="27">
        <v>50037</v>
      </c>
      <c r="I131" s="27">
        <v>0</v>
      </c>
      <c r="J131" s="39">
        <v>0</v>
      </c>
    </row>
    <row r="132" spans="1:10" ht="24" hidden="1" outlineLevel="1">
      <c r="A132" s="260" t="s">
        <v>1079</v>
      </c>
      <c r="B132" s="260"/>
      <c r="C132" s="28" t="s">
        <v>1078</v>
      </c>
      <c r="D132" s="28" t="s">
        <v>223</v>
      </c>
      <c r="E132" s="27">
        <v>0</v>
      </c>
      <c r="F132" s="27">
        <v>0</v>
      </c>
      <c r="G132" s="27">
        <v>32298644</v>
      </c>
      <c r="H132" s="27">
        <v>32298644</v>
      </c>
      <c r="I132" s="27">
        <v>0</v>
      </c>
      <c r="J132" s="39">
        <v>0</v>
      </c>
    </row>
    <row r="133" spans="1:10" ht="24" hidden="1" outlineLevel="1">
      <c r="A133" s="260" t="s">
        <v>1077</v>
      </c>
      <c r="B133" s="260"/>
      <c r="C133" s="28" t="s">
        <v>1076</v>
      </c>
      <c r="D133" s="28" t="s">
        <v>223</v>
      </c>
      <c r="E133" s="27">
        <v>0</v>
      </c>
      <c r="F133" s="27">
        <v>0</v>
      </c>
      <c r="G133" s="27">
        <v>317839.17</v>
      </c>
      <c r="H133" s="27">
        <v>317839.17</v>
      </c>
      <c r="I133" s="27">
        <v>0</v>
      </c>
      <c r="J133" s="39">
        <v>0</v>
      </c>
    </row>
    <row r="134" spans="1:10" ht="24" hidden="1" outlineLevel="1">
      <c r="A134" s="260" t="s">
        <v>1075</v>
      </c>
      <c r="B134" s="260"/>
      <c r="C134" s="28" t="s">
        <v>1074</v>
      </c>
      <c r="D134" s="28" t="s">
        <v>223</v>
      </c>
      <c r="E134" s="27">
        <v>0</v>
      </c>
      <c r="F134" s="27">
        <v>0</v>
      </c>
      <c r="G134" s="27">
        <v>143652049.61</v>
      </c>
      <c r="H134" s="27">
        <v>143652049.61</v>
      </c>
      <c r="I134" s="27">
        <v>0</v>
      </c>
      <c r="J134" s="39">
        <v>0</v>
      </c>
    </row>
    <row r="135" spans="1:10" ht="12.75" hidden="1" outlineLevel="1">
      <c r="A135" s="205" t="s">
        <v>222</v>
      </c>
      <c r="B135" s="205"/>
      <c r="C135" s="205"/>
      <c r="D135" s="205"/>
      <c r="E135" s="26">
        <v>0</v>
      </c>
      <c r="F135" s="26">
        <v>0</v>
      </c>
      <c r="G135" s="26">
        <v>176318569.78</v>
      </c>
      <c r="H135" s="26">
        <v>176318569.78</v>
      </c>
      <c r="I135" s="26">
        <v>0</v>
      </c>
      <c r="J135" s="26">
        <v>0</v>
      </c>
    </row>
    <row r="136" spans="1:10" ht="12.75" hidden="1" outlineLevel="1">
      <c r="A136" s="258" t="s">
        <v>1073</v>
      </c>
      <c r="B136" s="258"/>
      <c r="C136" s="258"/>
      <c r="D136" s="258"/>
      <c r="E136" s="258"/>
      <c r="F136" s="258"/>
      <c r="G136" s="258"/>
      <c r="H136" s="258"/>
      <c r="I136" s="258"/>
      <c r="J136" s="258"/>
    </row>
    <row r="137" spans="1:10" ht="24" hidden="1" outlineLevel="1">
      <c r="A137" s="260" t="s">
        <v>1072</v>
      </c>
      <c r="B137" s="260"/>
      <c r="C137" s="28" t="s">
        <v>1071</v>
      </c>
      <c r="D137" s="28" t="s">
        <v>223</v>
      </c>
      <c r="E137" s="27">
        <v>0</v>
      </c>
      <c r="F137" s="27">
        <v>0</v>
      </c>
      <c r="G137" s="27">
        <v>730043</v>
      </c>
      <c r="H137" s="27">
        <v>730043</v>
      </c>
      <c r="I137" s="27">
        <v>0</v>
      </c>
      <c r="J137" s="39">
        <v>0</v>
      </c>
    </row>
    <row r="138" spans="1:10" ht="24" hidden="1" outlineLevel="1">
      <c r="A138" s="260" t="s">
        <v>1070</v>
      </c>
      <c r="B138" s="260"/>
      <c r="C138" s="28" t="s">
        <v>1069</v>
      </c>
      <c r="D138" s="28" t="s">
        <v>223</v>
      </c>
      <c r="E138" s="27">
        <v>0</v>
      </c>
      <c r="F138" s="27">
        <v>0</v>
      </c>
      <c r="G138" s="27">
        <v>13928815</v>
      </c>
      <c r="H138" s="27">
        <v>13928815</v>
      </c>
      <c r="I138" s="27">
        <v>0</v>
      </c>
      <c r="J138" s="39">
        <v>0</v>
      </c>
    </row>
    <row r="139" spans="1:10" ht="24" hidden="1" outlineLevel="1">
      <c r="A139" s="260" t="s">
        <v>1068</v>
      </c>
      <c r="B139" s="260"/>
      <c r="C139" s="28" t="s">
        <v>1067</v>
      </c>
      <c r="D139" s="28" t="s">
        <v>223</v>
      </c>
      <c r="E139" s="27">
        <v>0</v>
      </c>
      <c r="F139" s="27">
        <v>0</v>
      </c>
      <c r="G139" s="27">
        <v>12184210</v>
      </c>
      <c r="H139" s="27">
        <v>12184210</v>
      </c>
      <c r="I139" s="27">
        <v>0</v>
      </c>
      <c r="J139" s="39">
        <v>0</v>
      </c>
    </row>
    <row r="140" spans="1:10" ht="24" hidden="1" outlineLevel="1">
      <c r="A140" s="260" t="s">
        <v>1066</v>
      </c>
      <c r="B140" s="260"/>
      <c r="C140" s="28" t="s">
        <v>1065</v>
      </c>
      <c r="D140" s="28" t="s">
        <v>223</v>
      </c>
      <c r="E140" s="27">
        <v>0</v>
      </c>
      <c r="F140" s="27">
        <v>0</v>
      </c>
      <c r="G140" s="27">
        <v>3406380.87</v>
      </c>
      <c r="H140" s="27">
        <v>3406380.87</v>
      </c>
      <c r="I140" s="27">
        <v>0</v>
      </c>
      <c r="J140" s="39">
        <v>0</v>
      </c>
    </row>
    <row r="141" spans="1:10" ht="24" hidden="1" outlineLevel="1">
      <c r="A141" s="260" t="s">
        <v>1064</v>
      </c>
      <c r="B141" s="260"/>
      <c r="C141" s="28" t="s">
        <v>1063</v>
      </c>
      <c r="D141" s="28" t="s">
        <v>223</v>
      </c>
      <c r="E141" s="27">
        <v>0</v>
      </c>
      <c r="F141" s="27">
        <v>0</v>
      </c>
      <c r="G141" s="27">
        <v>37437518.37</v>
      </c>
      <c r="H141" s="27">
        <v>37437518.37</v>
      </c>
      <c r="I141" s="27">
        <v>0</v>
      </c>
      <c r="J141" s="39">
        <v>0</v>
      </c>
    </row>
    <row r="142" spans="1:10" ht="24" hidden="1" outlineLevel="1">
      <c r="A142" s="260" t="s">
        <v>1062</v>
      </c>
      <c r="B142" s="260"/>
      <c r="C142" s="28" t="s">
        <v>1061</v>
      </c>
      <c r="D142" s="28" t="s">
        <v>223</v>
      </c>
      <c r="E142" s="27">
        <v>0</v>
      </c>
      <c r="F142" s="27">
        <v>0</v>
      </c>
      <c r="G142" s="27">
        <v>85736060.26</v>
      </c>
      <c r="H142" s="27">
        <v>85736060.26</v>
      </c>
      <c r="I142" s="27">
        <v>0</v>
      </c>
      <c r="J142" s="39">
        <v>0</v>
      </c>
    </row>
    <row r="143" spans="1:10" ht="12.75" hidden="1" outlineLevel="1">
      <c r="A143" s="205" t="s">
        <v>222</v>
      </c>
      <c r="B143" s="205"/>
      <c r="C143" s="205"/>
      <c r="D143" s="205"/>
      <c r="E143" s="26">
        <v>0</v>
      </c>
      <c r="F143" s="26">
        <v>0</v>
      </c>
      <c r="G143" s="26">
        <v>153423027.5</v>
      </c>
      <c r="H143" s="26">
        <v>153423027.5</v>
      </c>
      <c r="I143" s="26">
        <v>0</v>
      </c>
      <c r="J143" s="26">
        <v>0</v>
      </c>
    </row>
    <row r="144" spans="1:10" ht="12.75" hidden="1" outlineLevel="1">
      <c r="A144" s="258" t="s">
        <v>1060</v>
      </c>
      <c r="B144" s="258"/>
      <c r="C144" s="258"/>
      <c r="D144" s="258"/>
      <c r="E144" s="258"/>
      <c r="F144" s="258"/>
      <c r="G144" s="258"/>
      <c r="H144" s="258"/>
      <c r="I144" s="258"/>
      <c r="J144" s="258"/>
    </row>
    <row r="145" spans="1:10" ht="24" hidden="1" outlineLevel="1">
      <c r="A145" s="260" t="s">
        <v>1059</v>
      </c>
      <c r="B145" s="260"/>
      <c r="C145" s="28" t="s">
        <v>1058</v>
      </c>
      <c r="D145" s="28" t="s">
        <v>223</v>
      </c>
      <c r="E145" s="27">
        <v>0</v>
      </c>
      <c r="F145" s="27">
        <v>0</v>
      </c>
      <c r="G145" s="27">
        <v>41442736.35</v>
      </c>
      <c r="H145" s="27">
        <v>41442736.35</v>
      </c>
      <c r="I145" s="27">
        <v>0</v>
      </c>
      <c r="J145" s="39">
        <v>0</v>
      </c>
    </row>
    <row r="146" spans="1:10" ht="24" hidden="1" outlineLevel="1">
      <c r="A146" s="260" t="s">
        <v>1057</v>
      </c>
      <c r="B146" s="260"/>
      <c r="C146" s="28" t="s">
        <v>1056</v>
      </c>
      <c r="D146" s="28" t="s">
        <v>223</v>
      </c>
      <c r="E146" s="27">
        <v>0</v>
      </c>
      <c r="F146" s="27">
        <v>0</v>
      </c>
      <c r="G146" s="27">
        <v>369004</v>
      </c>
      <c r="H146" s="27">
        <v>369004</v>
      </c>
      <c r="I146" s="27">
        <v>0</v>
      </c>
      <c r="J146" s="39">
        <v>0</v>
      </c>
    </row>
    <row r="147" spans="1:10" ht="24" hidden="1" outlineLevel="1">
      <c r="A147" s="260" t="s">
        <v>1055</v>
      </c>
      <c r="B147" s="260"/>
      <c r="C147" s="28" t="s">
        <v>1054</v>
      </c>
      <c r="D147" s="28" t="s">
        <v>223</v>
      </c>
      <c r="E147" s="27">
        <v>0</v>
      </c>
      <c r="F147" s="27">
        <v>0</v>
      </c>
      <c r="G147" s="27">
        <v>52286</v>
      </c>
      <c r="H147" s="27">
        <v>52286</v>
      </c>
      <c r="I147" s="27">
        <v>0</v>
      </c>
      <c r="J147" s="39">
        <v>0</v>
      </c>
    </row>
    <row r="148" spans="1:10" ht="24" hidden="1" outlineLevel="1">
      <c r="A148" s="260" t="s">
        <v>1053</v>
      </c>
      <c r="B148" s="260"/>
      <c r="C148" s="28" t="s">
        <v>1052</v>
      </c>
      <c r="D148" s="28" t="s">
        <v>223</v>
      </c>
      <c r="E148" s="27">
        <v>0</v>
      </c>
      <c r="F148" s="27">
        <v>0</v>
      </c>
      <c r="G148" s="27">
        <v>1510896</v>
      </c>
      <c r="H148" s="27">
        <v>1510896</v>
      </c>
      <c r="I148" s="27">
        <v>0</v>
      </c>
      <c r="J148" s="39">
        <v>0</v>
      </c>
    </row>
    <row r="149" spans="1:10" ht="24" hidden="1" outlineLevel="1">
      <c r="A149" s="260" t="s">
        <v>1051</v>
      </c>
      <c r="B149" s="260"/>
      <c r="C149" s="28" t="s">
        <v>1050</v>
      </c>
      <c r="D149" s="28" t="s">
        <v>223</v>
      </c>
      <c r="E149" s="27">
        <v>0</v>
      </c>
      <c r="F149" s="27">
        <v>0</v>
      </c>
      <c r="G149" s="27">
        <v>118187.46</v>
      </c>
      <c r="H149" s="27">
        <v>118187.46</v>
      </c>
      <c r="I149" s="27">
        <v>0</v>
      </c>
      <c r="J149" s="39">
        <v>0</v>
      </c>
    </row>
    <row r="150" spans="1:10" ht="24" hidden="1" outlineLevel="1">
      <c r="A150" s="260" t="s">
        <v>1049</v>
      </c>
      <c r="B150" s="260"/>
      <c r="C150" s="28" t="s">
        <v>1048</v>
      </c>
      <c r="D150" s="28" t="s">
        <v>223</v>
      </c>
      <c r="E150" s="27">
        <v>0</v>
      </c>
      <c r="F150" s="27">
        <v>0</v>
      </c>
      <c r="G150" s="27">
        <v>7064049</v>
      </c>
      <c r="H150" s="27">
        <v>7064049</v>
      </c>
      <c r="I150" s="27">
        <v>0</v>
      </c>
      <c r="J150" s="39">
        <v>0</v>
      </c>
    </row>
    <row r="151" spans="1:10" ht="24" hidden="1" outlineLevel="1">
      <c r="A151" s="260" t="s">
        <v>1047</v>
      </c>
      <c r="B151" s="260"/>
      <c r="C151" s="28" t="s">
        <v>1046</v>
      </c>
      <c r="D151" s="28" t="s">
        <v>223</v>
      </c>
      <c r="E151" s="27">
        <v>0</v>
      </c>
      <c r="F151" s="27">
        <v>0</v>
      </c>
      <c r="G151" s="27">
        <v>26928</v>
      </c>
      <c r="H151" s="27">
        <v>26928</v>
      </c>
      <c r="I151" s="27">
        <v>0</v>
      </c>
      <c r="J151" s="39">
        <v>0</v>
      </c>
    </row>
    <row r="152" spans="1:10" ht="24" hidden="1" outlineLevel="1">
      <c r="A152" s="260" t="s">
        <v>1045</v>
      </c>
      <c r="B152" s="260"/>
      <c r="C152" s="28" t="s">
        <v>1044</v>
      </c>
      <c r="D152" s="28" t="s">
        <v>223</v>
      </c>
      <c r="E152" s="27">
        <v>0</v>
      </c>
      <c r="F152" s="27">
        <v>0</v>
      </c>
      <c r="G152" s="27">
        <v>10371488</v>
      </c>
      <c r="H152" s="27">
        <v>10371488</v>
      </c>
      <c r="I152" s="27">
        <v>0</v>
      </c>
      <c r="J152" s="39">
        <v>0</v>
      </c>
    </row>
    <row r="153" spans="1:10" ht="24" hidden="1" outlineLevel="1">
      <c r="A153" s="260" t="s">
        <v>1043</v>
      </c>
      <c r="B153" s="260"/>
      <c r="C153" s="28" t="s">
        <v>1042</v>
      </c>
      <c r="D153" s="28" t="s">
        <v>223</v>
      </c>
      <c r="E153" s="27">
        <v>0</v>
      </c>
      <c r="F153" s="27">
        <v>0</v>
      </c>
      <c r="G153" s="27">
        <v>6030612</v>
      </c>
      <c r="H153" s="27">
        <v>6030612</v>
      </c>
      <c r="I153" s="27">
        <v>0</v>
      </c>
      <c r="J153" s="39">
        <v>0</v>
      </c>
    </row>
    <row r="154" spans="1:10" ht="24" hidden="1" outlineLevel="1">
      <c r="A154" s="260" t="s">
        <v>1041</v>
      </c>
      <c r="B154" s="260"/>
      <c r="C154" s="28" t="s">
        <v>1040</v>
      </c>
      <c r="D154" s="28" t="s">
        <v>223</v>
      </c>
      <c r="E154" s="27">
        <v>0</v>
      </c>
      <c r="F154" s="27">
        <v>0</v>
      </c>
      <c r="G154" s="27">
        <v>52729229.96</v>
      </c>
      <c r="H154" s="27">
        <v>52729229.96</v>
      </c>
      <c r="I154" s="27">
        <v>0</v>
      </c>
      <c r="J154" s="39">
        <v>0</v>
      </c>
    </row>
    <row r="155" spans="1:10" ht="24" hidden="1" outlineLevel="1">
      <c r="A155" s="260" t="s">
        <v>1039</v>
      </c>
      <c r="B155" s="260"/>
      <c r="C155" s="28" t="s">
        <v>1038</v>
      </c>
      <c r="D155" s="28" t="s">
        <v>223</v>
      </c>
      <c r="E155" s="27">
        <v>0</v>
      </c>
      <c r="F155" s="27">
        <v>0</v>
      </c>
      <c r="G155" s="27">
        <v>10124013.36</v>
      </c>
      <c r="H155" s="27">
        <v>10124013.36</v>
      </c>
      <c r="I155" s="27">
        <v>0</v>
      </c>
      <c r="J155" s="39">
        <v>0</v>
      </c>
    </row>
    <row r="156" spans="1:10" ht="24" hidden="1" outlineLevel="1">
      <c r="A156" s="260" t="s">
        <v>1037</v>
      </c>
      <c r="B156" s="260"/>
      <c r="C156" s="28" t="s">
        <v>1036</v>
      </c>
      <c r="D156" s="28" t="s">
        <v>223</v>
      </c>
      <c r="E156" s="27">
        <v>0</v>
      </c>
      <c r="F156" s="27">
        <v>0</v>
      </c>
      <c r="G156" s="27">
        <v>73948581</v>
      </c>
      <c r="H156" s="27">
        <v>73948581</v>
      </c>
      <c r="I156" s="27">
        <v>0</v>
      </c>
      <c r="J156" s="39">
        <v>0</v>
      </c>
    </row>
    <row r="157" spans="1:10" ht="24" hidden="1" outlineLevel="1">
      <c r="A157" s="260" t="s">
        <v>1035</v>
      </c>
      <c r="B157" s="260"/>
      <c r="C157" s="28" t="s">
        <v>1034</v>
      </c>
      <c r="D157" s="28" t="s">
        <v>223</v>
      </c>
      <c r="E157" s="27">
        <v>0</v>
      </c>
      <c r="F157" s="27">
        <v>0</v>
      </c>
      <c r="G157" s="27">
        <v>14349943.16</v>
      </c>
      <c r="H157" s="27">
        <v>14349943.16</v>
      </c>
      <c r="I157" s="27">
        <v>0</v>
      </c>
      <c r="J157" s="39">
        <v>0</v>
      </c>
    </row>
    <row r="158" spans="1:10" ht="24" hidden="1" outlineLevel="1">
      <c r="A158" s="260" t="s">
        <v>1033</v>
      </c>
      <c r="B158" s="260"/>
      <c r="C158" s="28" t="s">
        <v>1032</v>
      </c>
      <c r="D158" s="28" t="s">
        <v>223</v>
      </c>
      <c r="E158" s="27">
        <v>0</v>
      </c>
      <c r="F158" s="27">
        <v>0</v>
      </c>
      <c r="G158" s="27">
        <v>5764084</v>
      </c>
      <c r="H158" s="27">
        <v>5764084</v>
      </c>
      <c r="I158" s="27">
        <v>0</v>
      </c>
      <c r="J158" s="39">
        <v>0</v>
      </c>
    </row>
    <row r="159" spans="1:10" ht="24" hidden="1" outlineLevel="1">
      <c r="A159" s="260" t="s">
        <v>1031</v>
      </c>
      <c r="B159" s="260"/>
      <c r="C159" s="28" t="s">
        <v>1030</v>
      </c>
      <c r="D159" s="28" t="s">
        <v>223</v>
      </c>
      <c r="E159" s="27">
        <v>0</v>
      </c>
      <c r="F159" s="27">
        <v>0</v>
      </c>
      <c r="G159" s="27">
        <v>23598</v>
      </c>
      <c r="H159" s="27">
        <v>23598</v>
      </c>
      <c r="I159" s="27">
        <v>0</v>
      </c>
      <c r="J159" s="39">
        <v>0</v>
      </c>
    </row>
    <row r="160" spans="1:10" ht="24" hidden="1" outlineLevel="1">
      <c r="A160" s="260" t="s">
        <v>1029</v>
      </c>
      <c r="B160" s="260"/>
      <c r="C160" s="28" t="s">
        <v>1028</v>
      </c>
      <c r="D160" s="28" t="s">
        <v>223</v>
      </c>
      <c r="E160" s="27">
        <v>0</v>
      </c>
      <c r="F160" s="27">
        <v>0</v>
      </c>
      <c r="G160" s="27">
        <v>9337363</v>
      </c>
      <c r="H160" s="27">
        <v>9337363</v>
      </c>
      <c r="I160" s="27">
        <v>0</v>
      </c>
      <c r="J160" s="39">
        <v>0</v>
      </c>
    </row>
    <row r="161" spans="1:10" ht="24" hidden="1" outlineLevel="1">
      <c r="A161" s="260" t="s">
        <v>1027</v>
      </c>
      <c r="B161" s="260"/>
      <c r="C161" s="28" t="s">
        <v>1026</v>
      </c>
      <c r="D161" s="28" t="s">
        <v>223</v>
      </c>
      <c r="E161" s="27">
        <v>0</v>
      </c>
      <c r="F161" s="27">
        <v>0</v>
      </c>
      <c r="G161" s="27">
        <v>57188254.71</v>
      </c>
      <c r="H161" s="27">
        <v>57188254.71</v>
      </c>
      <c r="I161" s="27">
        <v>0</v>
      </c>
      <c r="J161" s="39">
        <v>0</v>
      </c>
    </row>
    <row r="162" spans="1:10" ht="24" hidden="1" outlineLevel="1">
      <c r="A162" s="260" t="s">
        <v>1025</v>
      </c>
      <c r="B162" s="260"/>
      <c r="C162" s="28" t="s">
        <v>1024</v>
      </c>
      <c r="D162" s="28" t="s">
        <v>223</v>
      </c>
      <c r="E162" s="27">
        <v>0</v>
      </c>
      <c r="F162" s="27">
        <v>0</v>
      </c>
      <c r="G162" s="27">
        <v>48348.67</v>
      </c>
      <c r="H162" s="27">
        <v>48348.67</v>
      </c>
      <c r="I162" s="27">
        <v>0</v>
      </c>
      <c r="J162" s="39">
        <v>0</v>
      </c>
    </row>
    <row r="163" spans="1:10" ht="24" hidden="1" outlineLevel="1">
      <c r="A163" s="260" t="s">
        <v>1023</v>
      </c>
      <c r="B163" s="260"/>
      <c r="C163" s="28" t="s">
        <v>1022</v>
      </c>
      <c r="D163" s="28" t="s">
        <v>223</v>
      </c>
      <c r="E163" s="27">
        <v>0</v>
      </c>
      <c r="F163" s="27">
        <v>0</v>
      </c>
      <c r="G163" s="27">
        <v>66863834.6</v>
      </c>
      <c r="H163" s="27">
        <v>66863834.6</v>
      </c>
      <c r="I163" s="27">
        <v>0</v>
      </c>
      <c r="J163" s="39">
        <v>0</v>
      </c>
    </row>
    <row r="164" spans="1:10" ht="24" hidden="1" outlineLevel="1">
      <c r="A164" s="260" t="s">
        <v>1021</v>
      </c>
      <c r="B164" s="260"/>
      <c r="C164" s="28" t="s">
        <v>1020</v>
      </c>
      <c r="D164" s="28" t="s">
        <v>223</v>
      </c>
      <c r="E164" s="27">
        <v>0</v>
      </c>
      <c r="F164" s="27">
        <v>0</v>
      </c>
      <c r="G164" s="27">
        <v>19585726</v>
      </c>
      <c r="H164" s="27">
        <v>19585726</v>
      </c>
      <c r="I164" s="27">
        <v>0</v>
      </c>
      <c r="J164" s="39">
        <v>0</v>
      </c>
    </row>
    <row r="165" spans="1:10" ht="24" hidden="1" outlineLevel="1">
      <c r="A165" s="260" t="s">
        <v>1019</v>
      </c>
      <c r="B165" s="260"/>
      <c r="C165" s="28" t="s">
        <v>1018</v>
      </c>
      <c r="D165" s="28" t="s">
        <v>223</v>
      </c>
      <c r="E165" s="27">
        <v>0</v>
      </c>
      <c r="F165" s="27">
        <v>0</v>
      </c>
      <c r="G165" s="27">
        <v>13061</v>
      </c>
      <c r="H165" s="27">
        <v>13061</v>
      </c>
      <c r="I165" s="27">
        <v>0</v>
      </c>
      <c r="J165" s="39">
        <v>0</v>
      </c>
    </row>
    <row r="166" spans="1:10" ht="24" hidden="1" outlineLevel="1">
      <c r="A166" s="260" t="s">
        <v>1017</v>
      </c>
      <c r="B166" s="260"/>
      <c r="C166" s="28" t="s">
        <v>1016</v>
      </c>
      <c r="D166" s="28" t="s">
        <v>223</v>
      </c>
      <c r="E166" s="27">
        <v>0</v>
      </c>
      <c r="F166" s="27">
        <v>0</v>
      </c>
      <c r="G166" s="27">
        <v>37097601</v>
      </c>
      <c r="H166" s="27">
        <v>37097601</v>
      </c>
      <c r="I166" s="27">
        <v>0</v>
      </c>
      <c r="J166" s="39">
        <v>0</v>
      </c>
    </row>
    <row r="167" spans="1:10" ht="24" hidden="1" outlineLevel="1">
      <c r="A167" s="260" t="s">
        <v>1015</v>
      </c>
      <c r="B167" s="260"/>
      <c r="C167" s="28" t="s">
        <v>1014</v>
      </c>
      <c r="D167" s="28" t="s">
        <v>223</v>
      </c>
      <c r="E167" s="27">
        <v>0</v>
      </c>
      <c r="F167" s="27">
        <v>0</v>
      </c>
      <c r="G167" s="27">
        <v>181191615.17</v>
      </c>
      <c r="H167" s="27">
        <v>181191615.17</v>
      </c>
      <c r="I167" s="27">
        <v>0</v>
      </c>
      <c r="J167" s="39">
        <v>0</v>
      </c>
    </row>
    <row r="168" spans="1:10" ht="24" hidden="1" outlineLevel="1">
      <c r="A168" s="260" t="s">
        <v>1013</v>
      </c>
      <c r="B168" s="260"/>
      <c r="C168" s="28" t="s">
        <v>1012</v>
      </c>
      <c r="D168" s="28" t="s">
        <v>223</v>
      </c>
      <c r="E168" s="27">
        <v>0</v>
      </c>
      <c r="F168" s="27">
        <v>0</v>
      </c>
      <c r="G168" s="27">
        <v>27988.94</v>
      </c>
      <c r="H168" s="27">
        <v>27988.94</v>
      </c>
      <c r="I168" s="27">
        <v>0</v>
      </c>
      <c r="J168" s="39">
        <v>0</v>
      </c>
    </row>
    <row r="169" spans="1:10" ht="24" hidden="1" outlineLevel="1">
      <c r="A169" s="260" t="s">
        <v>1011</v>
      </c>
      <c r="B169" s="260"/>
      <c r="C169" s="28" t="s">
        <v>1010</v>
      </c>
      <c r="D169" s="28" t="s">
        <v>223</v>
      </c>
      <c r="E169" s="27">
        <v>0</v>
      </c>
      <c r="F169" s="27">
        <v>0</v>
      </c>
      <c r="G169" s="27">
        <v>237465471.16</v>
      </c>
      <c r="H169" s="27">
        <v>237465471.16</v>
      </c>
      <c r="I169" s="27">
        <v>0</v>
      </c>
      <c r="J169" s="39">
        <v>0</v>
      </c>
    </row>
    <row r="170" spans="1:10" ht="12.75" hidden="1" outlineLevel="1">
      <c r="A170" s="205" t="s">
        <v>222</v>
      </c>
      <c r="B170" s="205"/>
      <c r="C170" s="205"/>
      <c r="D170" s="205"/>
      <c r="E170" s="26">
        <v>0</v>
      </c>
      <c r="F170" s="26">
        <v>0</v>
      </c>
      <c r="G170" s="26">
        <v>832744900.54</v>
      </c>
      <c r="H170" s="26">
        <v>832744900.54</v>
      </c>
      <c r="I170" s="26">
        <v>0</v>
      </c>
      <c r="J170" s="26">
        <v>0</v>
      </c>
    </row>
    <row r="171" spans="1:10" ht="12.75" hidden="1" outlineLevel="1">
      <c r="A171" s="258" t="s">
        <v>1009</v>
      </c>
      <c r="B171" s="258"/>
      <c r="C171" s="258"/>
      <c r="D171" s="258"/>
      <c r="E171" s="258"/>
      <c r="F171" s="258"/>
      <c r="G171" s="258"/>
      <c r="H171" s="258"/>
      <c r="I171" s="258"/>
      <c r="J171" s="258"/>
    </row>
    <row r="172" spans="1:10" ht="24" hidden="1" outlineLevel="1">
      <c r="A172" s="260" t="s">
        <v>1008</v>
      </c>
      <c r="B172" s="260"/>
      <c r="C172" s="28" t="s">
        <v>1007</v>
      </c>
      <c r="D172" s="28" t="s">
        <v>223</v>
      </c>
      <c r="E172" s="27">
        <v>0</v>
      </c>
      <c r="F172" s="27">
        <v>0</v>
      </c>
      <c r="G172" s="27">
        <v>78685173</v>
      </c>
      <c r="H172" s="27">
        <v>78685173</v>
      </c>
      <c r="I172" s="27">
        <v>0</v>
      </c>
      <c r="J172" s="39">
        <v>0</v>
      </c>
    </row>
    <row r="173" spans="1:10" ht="24" hidden="1" outlineLevel="1">
      <c r="A173" s="260" t="s">
        <v>1006</v>
      </c>
      <c r="B173" s="260"/>
      <c r="C173" s="28" t="s">
        <v>1005</v>
      </c>
      <c r="D173" s="28" t="s">
        <v>223</v>
      </c>
      <c r="E173" s="27">
        <v>0</v>
      </c>
      <c r="F173" s="27">
        <v>0</v>
      </c>
      <c r="G173" s="27">
        <v>187435704.44</v>
      </c>
      <c r="H173" s="27">
        <v>187435704.44</v>
      </c>
      <c r="I173" s="27">
        <v>0</v>
      </c>
      <c r="J173" s="39">
        <v>0</v>
      </c>
    </row>
    <row r="174" spans="1:10" ht="12.75" hidden="1" outlineLevel="1">
      <c r="A174" s="205" t="s">
        <v>222</v>
      </c>
      <c r="B174" s="205"/>
      <c r="C174" s="205"/>
      <c r="D174" s="205"/>
      <c r="E174" s="26">
        <v>0</v>
      </c>
      <c r="F174" s="26">
        <v>0</v>
      </c>
      <c r="G174" s="26">
        <v>266120877.44</v>
      </c>
      <c r="H174" s="26">
        <v>266120877.44</v>
      </c>
      <c r="I174" s="26">
        <v>0</v>
      </c>
      <c r="J174" s="26">
        <v>0</v>
      </c>
    </row>
    <row r="175" spans="1:10" ht="12.75" hidden="1" outlineLevel="1">
      <c r="A175" s="258" t="s">
        <v>1004</v>
      </c>
      <c r="B175" s="258"/>
      <c r="C175" s="258"/>
      <c r="D175" s="258"/>
      <c r="E175" s="258"/>
      <c r="F175" s="258"/>
      <c r="G175" s="258"/>
      <c r="H175" s="258"/>
      <c r="I175" s="258"/>
      <c r="J175" s="258"/>
    </row>
    <row r="176" spans="1:10" ht="24" hidden="1" outlineLevel="1">
      <c r="A176" s="260" t="s">
        <v>1003</v>
      </c>
      <c r="B176" s="260"/>
      <c r="C176" s="28" t="s">
        <v>1002</v>
      </c>
      <c r="D176" s="28" t="s">
        <v>223</v>
      </c>
      <c r="E176" s="27">
        <v>0</v>
      </c>
      <c r="F176" s="27">
        <v>0</v>
      </c>
      <c r="G176" s="27">
        <v>63616.57</v>
      </c>
      <c r="H176" s="27">
        <v>63616.57</v>
      </c>
      <c r="I176" s="27">
        <v>0</v>
      </c>
      <c r="J176" s="39">
        <v>0</v>
      </c>
    </row>
    <row r="177" spans="1:10" ht="24" hidden="1" outlineLevel="1">
      <c r="A177" s="260" t="s">
        <v>398</v>
      </c>
      <c r="B177" s="260"/>
      <c r="C177" s="28" t="s">
        <v>1001</v>
      </c>
      <c r="D177" s="28" t="s">
        <v>223</v>
      </c>
      <c r="E177" s="27">
        <v>0</v>
      </c>
      <c r="F177" s="27">
        <v>0</v>
      </c>
      <c r="G177" s="27">
        <v>364965731.37</v>
      </c>
      <c r="H177" s="27">
        <v>364965731.37</v>
      </c>
      <c r="I177" s="27">
        <v>0</v>
      </c>
      <c r="J177" s="39">
        <v>0</v>
      </c>
    </row>
    <row r="178" spans="1:10" ht="24" hidden="1" outlineLevel="1">
      <c r="A178" s="260" t="s">
        <v>1000</v>
      </c>
      <c r="B178" s="260"/>
      <c r="C178" s="28" t="s">
        <v>999</v>
      </c>
      <c r="D178" s="28" t="s">
        <v>223</v>
      </c>
      <c r="E178" s="27">
        <v>0</v>
      </c>
      <c r="F178" s="27">
        <v>0</v>
      </c>
      <c r="G178" s="27">
        <v>36639926.6</v>
      </c>
      <c r="H178" s="27">
        <v>36639926.6</v>
      </c>
      <c r="I178" s="27">
        <v>0</v>
      </c>
      <c r="J178" s="39">
        <v>0</v>
      </c>
    </row>
    <row r="179" spans="1:10" ht="24" hidden="1" outlineLevel="1">
      <c r="A179" s="260" t="s">
        <v>998</v>
      </c>
      <c r="B179" s="260"/>
      <c r="C179" s="28" t="s">
        <v>997</v>
      </c>
      <c r="D179" s="28" t="s">
        <v>223</v>
      </c>
      <c r="E179" s="27">
        <v>0</v>
      </c>
      <c r="F179" s="27">
        <v>0</v>
      </c>
      <c r="G179" s="27">
        <v>15950174.98</v>
      </c>
      <c r="H179" s="27">
        <v>15950174.98</v>
      </c>
      <c r="I179" s="27">
        <v>0</v>
      </c>
      <c r="J179" s="39">
        <v>0</v>
      </c>
    </row>
    <row r="180" spans="1:10" ht="24" hidden="1" outlineLevel="1">
      <c r="A180" s="260" t="s">
        <v>996</v>
      </c>
      <c r="B180" s="260"/>
      <c r="C180" s="28" t="s">
        <v>995</v>
      </c>
      <c r="D180" s="28" t="s">
        <v>223</v>
      </c>
      <c r="E180" s="27">
        <v>0</v>
      </c>
      <c r="F180" s="27">
        <v>0</v>
      </c>
      <c r="G180" s="27">
        <v>45563300.18</v>
      </c>
      <c r="H180" s="27">
        <v>45563300.18</v>
      </c>
      <c r="I180" s="27">
        <v>0</v>
      </c>
      <c r="J180" s="39">
        <v>0</v>
      </c>
    </row>
    <row r="181" spans="1:10" ht="24" hidden="1" outlineLevel="1">
      <c r="A181" s="260" t="s">
        <v>994</v>
      </c>
      <c r="B181" s="260"/>
      <c r="C181" s="28" t="s">
        <v>993</v>
      </c>
      <c r="D181" s="28" t="s">
        <v>223</v>
      </c>
      <c r="E181" s="27">
        <v>0</v>
      </c>
      <c r="F181" s="27">
        <v>0</v>
      </c>
      <c r="G181" s="27">
        <v>31835223.3</v>
      </c>
      <c r="H181" s="27">
        <v>31835223.3</v>
      </c>
      <c r="I181" s="27">
        <v>0</v>
      </c>
      <c r="J181" s="39">
        <v>0</v>
      </c>
    </row>
    <row r="182" spans="1:10" ht="24" hidden="1" outlineLevel="1">
      <c r="A182" s="260" t="s">
        <v>992</v>
      </c>
      <c r="B182" s="260"/>
      <c r="C182" s="28" t="s">
        <v>991</v>
      </c>
      <c r="D182" s="28" t="s">
        <v>223</v>
      </c>
      <c r="E182" s="27">
        <v>0</v>
      </c>
      <c r="F182" s="27">
        <v>0</v>
      </c>
      <c r="G182" s="27">
        <v>7955883.65</v>
      </c>
      <c r="H182" s="27">
        <v>7955883.65</v>
      </c>
      <c r="I182" s="27">
        <v>0</v>
      </c>
      <c r="J182" s="39">
        <v>0</v>
      </c>
    </row>
    <row r="183" spans="1:10" ht="24" hidden="1" outlineLevel="1">
      <c r="A183" s="260" t="s">
        <v>990</v>
      </c>
      <c r="B183" s="260"/>
      <c r="C183" s="28" t="s">
        <v>989</v>
      </c>
      <c r="D183" s="28" t="s">
        <v>223</v>
      </c>
      <c r="E183" s="27">
        <v>0</v>
      </c>
      <c r="F183" s="27">
        <v>0</v>
      </c>
      <c r="G183" s="27">
        <v>3037972.16</v>
      </c>
      <c r="H183" s="27">
        <v>3037972.16</v>
      </c>
      <c r="I183" s="27">
        <v>0</v>
      </c>
      <c r="J183" s="39">
        <v>0</v>
      </c>
    </row>
    <row r="184" spans="1:10" ht="24" hidden="1" outlineLevel="1">
      <c r="A184" s="260" t="s">
        <v>988</v>
      </c>
      <c r="B184" s="260"/>
      <c r="C184" s="28" t="s">
        <v>987</v>
      </c>
      <c r="D184" s="28" t="s">
        <v>223</v>
      </c>
      <c r="E184" s="27">
        <v>0</v>
      </c>
      <c r="F184" s="27">
        <v>0</v>
      </c>
      <c r="G184" s="27">
        <v>2403221.96</v>
      </c>
      <c r="H184" s="27">
        <v>2403221.96</v>
      </c>
      <c r="I184" s="27">
        <v>0</v>
      </c>
      <c r="J184" s="39">
        <v>0</v>
      </c>
    </row>
    <row r="185" spans="1:10" ht="24" hidden="1" outlineLevel="1">
      <c r="A185" s="260" t="s">
        <v>986</v>
      </c>
      <c r="B185" s="260"/>
      <c r="C185" s="28" t="s">
        <v>985</v>
      </c>
      <c r="D185" s="28" t="s">
        <v>223</v>
      </c>
      <c r="E185" s="27">
        <v>0</v>
      </c>
      <c r="F185" s="27">
        <v>0</v>
      </c>
      <c r="G185" s="27">
        <v>5844128.38</v>
      </c>
      <c r="H185" s="27">
        <v>5844128.38</v>
      </c>
      <c r="I185" s="27">
        <v>0</v>
      </c>
      <c r="J185" s="39">
        <v>0</v>
      </c>
    </row>
    <row r="186" spans="1:10" ht="24" hidden="1" outlineLevel="1">
      <c r="A186" s="260" t="s">
        <v>984</v>
      </c>
      <c r="B186" s="260"/>
      <c r="C186" s="28" t="s">
        <v>983</v>
      </c>
      <c r="D186" s="28" t="s">
        <v>223</v>
      </c>
      <c r="E186" s="27">
        <v>0</v>
      </c>
      <c r="F186" s="27">
        <v>0</v>
      </c>
      <c r="G186" s="27">
        <v>2794405.33</v>
      </c>
      <c r="H186" s="27">
        <v>2794405.33</v>
      </c>
      <c r="I186" s="27">
        <v>0</v>
      </c>
      <c r="J186" s="39">
        <v>0</v>
      </c>
    </row>
    <row r="187" spans="1:10" ht="24" hidden="1" outlineLevel="1">
      <c r="A187" s="260" t="s">
        <v>982</v>
      </c>
      <c r="B187" s="260"/>
      <c r="C187" s="28" t="s">
        <v>981</v>
      </c>
      <c r="D187" s="28" t="s">
        <v>223</v>
      </c>
      <c r="E187" s="27">
        <v>0</v>
      </c>
      <c r="F187" s="27">
        <v>0</v>
      </c>
      <c r="G187" s="27">
        <v>6014526.52</v>
      </c>
      <c r="H187" s="27">
        <v>6014526.52</v>
      </c>
      <c r="I187" s="27">
        <v>0</v>
      </c>
      <c r="J187" s="39">
        <v>0</v>
      </c>
    </row>
    <row r="188" spans="1:10" ht="24" hidden="1" outlineLevel="1">
      <c r="A188" s="260" t="s">
        <v>980</v>
      </c>
      <c r="B188" s="260"/>
      <c r="C188" s="28" t="s">
        <v>979</v>
      </c>
      <c r="D188" s="28" t="s">
        <v>223</v>
      </c>
      <c r="E188" s="27">
        <v>0</v>
      </c>
      <c r="F188" s="27">
        <v>0</v>
      </c>
      <c r="G188" s="27">
        <v>808771.02</v>
      </c>
      <c r="H188" s="27">
        <v>808771.02</v>
      </c>
      <c r="I188" s="27">
        <v>0</v>
      </c>
      <c r="J188" s="39">
        <v>0</v>
      </c>
    </row>
    <row r="189" spans="1:10" ht="24" hidden="1" outlineLevel="1">
      <c r="A189" s="260" t="s">
        <v>978</v>
      </c>
      <c r="B189" s="260"/>
      <c r="C189" s="28" t="s">
        <v>977</v>
      </c>
      <c r="D189" s="28" t="s">
        <v>223</v>
      </c>
      <c r="E189" s="27">
        <v>0</v>
      </c>
      <c r="F189" s="27">
        <v>0</v>
      </c>
      <c r="G189" s="27">
        <v>6969567.9</v>
      </c>
      <c r="H189" s="27">
        <v>6969567.9</v>
      </c>
      <c r="I189" s="27">
        <v>0</v>
      </c>
      <c r="J189" s="39">
        <v>0</v>
      </c>
    </row>
    <row r="190" spans="1:10" ht="24" hidden="1" outlineLevel="1">
      <c r="A190" s="260" t="s">
        <v>976</v>
      </c>
      <c r="B190" s="260"/>
      <c r="C190" s="28" t="s">
        <v>975</v>
      </c>
      <c r="D190" s="28" t="s">
        <v>223</v>
      </c>
      <c r="E190" s="27">
        <v>0</v>
      </c>
      <c r="F190" s="27">
        <v>0</v>
      </c>
      <c r="G190" s="27">
        <v>5052128.9</v>
      </c>
      <c r="H190" s="27">
        <v>5052128.9</v>
      </c>
      <c r="I190" s="27">
        <v>0</v>
      </c>
      <c r="J190" s="39">
        <v>0</v>
      </c>
    </row>
    <row r="191" spans="1:10" ht="24" hidden="1" outlineLevel="1">
      <c r="A191" s="260" t="s">
        <v>974</v>
      </c>
      <c r="B191" s="260"/>
      <c r="C191" s="28" t="s">
        <v>973</v>
      </c>
      <c r="D191" s="28" t="s">
        <v>223</v>
      </c>
      <c r="E191" s="27">
        <v>0</v>
      </c>
      <c r="F191" s="27">
        <v>0</v>
      </c>
      <c r="G191" s="27">
        <v>329224.39</v>
      </c>
      <c r="H191" s="27">
        <v>329224.39</v>
      </c>
      <c r="I191" s="27">
        <v>0</v>
      </c>
      <c r="J191" s="39">
        <v>0</v>
      </c>
    </row>
    <row r="192" spans="1:10" ht="24" hidden="1" outlineLevel="1">
      <c r="A192" s="260" t="s">
        <v>972</v>
      </c>
      <c r="B192" s="260"/>
      <c r="C192" s="28" t="s">
        <v>971</v>
      </c>
      <c r="D192" s="28" t="s">
        <v>223</v>
      </c>
      <c r="E192" s="27">
        <v>0</v>
      </c>
      <c r="F192" s="27">
        <v>0</v>
      </c>
      <c r="G192" s="27">
        <v>3999450.82</v>
      </c>
      <c r="H192" s="27">
        <v>3999450.82</v>
      </c>
      <c r="I192" s="27">
        <v>0</v>
      </c>
      <c r="J192" s="39">
        <v>0</v>
      </c>
    </row>
    <row r="193" spans="1:10" ht="24" hidden="1" outlineLevel="1">
      <c r="A193" s="260" t="s">
        <v>970</v>
      </c>
      <c r="B193" s="260"/>
      <c r="C193" s="28" t="s">
        <v>969</v>
      </c>
      <c r="D193" s="28" t="s">
        <v>223</v>
      </c>
      <c r="E193" s="27">
        <v>0</v>
      </c>
      <c r="F193" s="27">
        <v>0</v>
      </c>
      <c r="G193" s="27">
        <v>7558433.01</v>
      </c>
      <c r="H193" s="27">
        <v>7558433.01</v>
      </c>
      <c r="I193" s="27">
        <v>0</v>
      </c>
      <c r="J193" s="39">
        <v>0</v>
      </c>
    </row>
    <row r="194" spans="1:10" ht="24" hidden="1" outlineLevel="1">
      <c r="A194" s="260" t="s">
        <v>968</v>
      </c>
      <c r="B194" s="260"/>
      <c r="C194" s="28" t="s">
        <v>967</v>
      </c>
      <c r="D194" s="28" t="s">
        <v>223</v>
      </c>
      <c r="E194" s="27">
        <v>0</v>
      </c>
      <c r="F194" s="27">
        <v>0</v>
      </c>
      <c r="G194" s="27">
        <v>9867282.38</v>
      </c>
      <c r="H194" s="27">
        <v>9867282.38</v>
      </c>
      <c r="I194" s="27">
        <v>0</v>
      </c>
      <c r="J194" s="39">
        <v>0</v>
      </c>
    </row>
    <row r="195" spans="1:10" ht="24" hidden="1" outlineLevel="1">
      <c r="A195" s="260" t="s">
        <v>966</v>
      </c>
      <c r="B195" s="260"/>
      <c r="C195" s="28" t="s">
        <v>965</v>
      </c>
      <c r="D195" s="28" t="s">
        <v>223</v>
      </c>
      <c r="E195" s="27">
        <v>0</v>
      </c>
      <c r="F195" s="27">
        <v>0</v>
      </c>
      <c r="G195" s="27">
        <v>10297623.91</v>
      </c>
      <c r="H195" s="27">
        <v>10297623.91</v>
      </c>
      <c r="I195" s="27">
        <v>0</v>
      </c>
      <c r="J195" s="39">
        <v>0</v>
      </c>
    </row>
    <row r="196" spans="1:10" ht="24" hidden="1" outlineLevel="1">
      <c r="A196" s="260" t="s">
        <v>964</v>
      </c>
      <c r="B196" s="260"/>
      <c r="C196" s="28" t="s">
        <v>963</v>
      </c>
      <c r="D196" s="28" t="s">
        <v>223</v>
      </c>
      <c r="E196" s="27">
        <v>0</v>
      </c>
      <c r="F196" s="27">
        <v>0</v>
      </c>
      <c r="G196" s="27">
        <v>123269.1</v>
      </c>
      <c r="H196" s="27">
        <v>123269.1</v>
      </c>
      <c r="I196" s="27">
        <v>0</v>
      </c>
      <c r="J196" s="39">
        <v>0</v>
      </c>
    </row>
    <row r="197" spans="1:10" ht="24" hidden="1" outlineLevel="1">
      <c r="A197" s="260" t="s">
        <v>962</v>
      </c>
      <c r="B197" s="260"/>
      <c r="C197" s="28" t="s">
        <v>961</v>
      </c>
      <c r="D197" s="28" t="s">
        <v>223</v>
      </c>
      <c r="E197" s="27">
        <v>0</v>
      </c>
      <c r="F197" s="27">
        <v>0</v>
      </c>
      <c r="G197" s="27">
        <v>29213590.91</v>
      </c>
      <c r="H197" s="27">
        <v>29213590.91</v>
      </c>
      <c r="I197" s="27">
        <v>0</v>
      </c>
      <c r="J197" s="39">
        <v>0</v>
      </c>
    </row>
    <row r="198" spans="1:10" ht="24" hidden="1" outlineLevel="1">
      <c r="A198" s="260" t="s">
        <v>960</v>
      </c>
      <c r="B198" s="260"/>
      <c r="C198" s="28" t="s">
        <v>959</v>
      </c>
      <c r="D198" s="28" t="s">
        <v>223</v>
      </c>
      <c r="E198" s="27">
        <v>0</v>
      </c>
      <c r="F198" s="27">
        <v>0</v>
      </c>
      <c r="G198" s="27">
        <v>18377578.95</v>
      </c>
      <c r="H198" s="27">
        <v>18377578.95</v>
      </c>
      <c r="I198" s="27">
        <v>0</v>
      </c>
      <c r="J198" s="39">
        <v>0</v>
      </c>
    </row>
    <row r="199" spans="1:10" ht="24" hidden="1" outlineLevel="1">
      <c r="A199" s="260" t="s">
        <v>958</v>
      </c>
      <c r="B199" s="260"/>
      <c r="C199" s="28" t="s">
        <v>957</v>
      </c>
      <c r="D199" s="28" t="s">
        <v>223</v>
      </c>
      <c r="E199" s="27">
        <v>0</v>
      </c>
      <c r="F199" s="27">
        <v>0</v>
      </c>
      <c r="G199" s="27">
        <v>10652423.25</v>
      </c>
      <c r="H199" s="27">
        <v>10652423.25</v>
      </c>
      <c r="I199" s="27">
        <v>0</v>
      </c>
      <c r="J199" s="39">
        <v>0</v>
      </c>
    </row>
    <row r="200" spans="1:10" ht="24" hidden="1" outlineLevel="1">
      <c r="A200" s="260" t="s">
        <v>956</v>
      </c>
      <c r="B200" s="260"/>
      <c r="C200" s="28" t="s">
        <v>955</v>
      </c>
      <c r="D200" s="28" t="s">
        <v>223</v>
      </c>
      <c r="E200" s="27">
        <v>0</v>
      </c>
      <c r="F200" s="27">
        <v>0</v>
      </c>
      <c r="G200" s="27">
        <v>11544864.43</v>
      </c>
      <c r="H200" s="27">
        <v>11544864.43</v>
      </c>
      <c r="I200" s="27">
        <v>0</v>
      </c>
      <c r="J200" s="39">
        <v>0</v>
      </c>
    </row>
    <row r="201" spans="1:10" ht="24" hidden="1" outlineLevel="1">
      <c r="A201" s="260" t="s">
        <v>954</v>
      </c>
      <c r="B201" s="260"/>
      <c r="C201" s="28" t="s">
        <v>953</v>
      </c>
      <c r="D201" s="28" t="s">
        <v>223</v>
      </c>
      <c r="E201" s="27">
        <v>0</v>
      </c>
      <c r="F201" s="27">
        <v>0</v>
      </c>
      <c r="G201" s="27">
        <v>12095450.13</v>
      </c>
      <c r="H201" s="27">
        <v>12095450.13</v>
      </c>
      <c r="I201" s="27">
        <v>0</v>
      </c>
      <c r="J201" s="39">
        <v>0</v>
      </c>
    </row>
    <row r="202" spans="1:10" ht="24" hidden="1" outlineLevel="1">
      <c r="A202" s="260" t="s">
        <v>952</v>
      </c>
      <c r="B202" s="260"/>
      <c r="C202" s="28" t="s">
        <v>951</v>
      </c>
      <c r="D202" s="28" t="s">
        <v>223</v>
      </c>
      <c r="E202" s="27">
        <v>0</v>
      </c>
      <c r="F202" s="27">
        <v>0</v>
      </c>
      <c r="G202" s="27">
        <v>12464032.5</v>
      </c>
      <c r="H202" s="27">
        <v>12464032.5</v>
      </c>
      <c r="I202" s="27">
        <v>0</v>
      </c>
      <c r="J202" s="39">
        <v>0</v>
      </c>
    </row>
    <row r="203" spans="1:10" ht="24" hidden="1" outlineLevel="1">
      <c r="A203" s="260" t="s">
        <v>950</v>
      </c>
      <c r="B203" s="260"/>
      <c r="C203" s="28" t="s">
        <v>949</v>
      </c>
      <c r="D203" s="28" t="s">
        <v>223</v>
      </c>
      <c r="E203" s="27">
        <v>0</v>
      </c>
      <c r="F203" s="27">
        <v>0</v>
      </c>
      <c r="G203" s="27">
        <v>10812442.51</v>
      </c>
      <c r="H203" s="27">
        <v>10812442.51</v>
      </c>
      <c r="I203" s="27">
        <v>0</v>
      </c>
      <c r="J203" s="39">
        <v>0</v>
      </c>
    </row>
    <row r="204" spans="1:10" ht="24" hidden="1" outlineLevel="1">
      <c r="A204" s="260" t="s">
        <v>948</v>
      </c>
      <c r="B204" s="260"/>
      <c r="C204" s="28" t="s">
        <v>947</v>
      </c>
      <c r="D204" s="28" t="s">
        <v>223</v>
      </c>
      <c r="E204" s="27">
        <v>0</v>
      </c>
      <c r="F204" s="27">
        <v>0</v>
      </c>
      <c r="G204" s="27">
        <v>31479105.12</v>
      </c>
      <c r="H204" s="27">
        <v>31479105.12</v>
      </c>
      <c r="I204" s="27">
        <v>0</v>
      </c>
      <c r="J204" s="39">
        <v>0</v>
      </c>
    </row>
    <row r="205" spans="1:10" ht="24" hidden="1" outlineLevel="1">
      <c r="A205" s="260" t="s">
        <v>946</v>
      </c>
      <c r="B205" s="260"/>
      <c r="C205" s="28" t="s">
        <v>945</v>
      </c>
      <c r="D205" s="28" t="s">
        <v>223</v>
      </c>
      <c r="E205" s="27">
        <v>0</v>
      </c>
      <c r="F205" s="27">
        <v>0</v>
      </c>
      <c r="G205" s="27">
        <v>14981577.56</v>
      </c>
      <c r="H205" s="27">
        <v>14981577.56</v>
      </c>
      <c r="I205" s="27">
        <v>0</v>
      </c>
      <c r="J205" s="39">
        <v>0</v>
      </c>
    </row>
    <row r="206" spans="1:10" ht="24" hidden="1" outlineLevel="1">
      <c r="A206" s="260" t="s">
        <v>944</v>
      </c>
      <c r="B206" s="260"/>
      <c r="C206" s="28" t="s">
        <v>943</v>
      </c>
      <c r="D206" s="28" t="s">
        <v>223</v>
      </c>
      <c r="E206" s="27">
        <v>0</v>
      </c>
      <c r="F206" s="27">
        <v>0</v>
      </c>
      <c r="G206" s="27">
        <v>780702.56</v>
      </c>
      <c r="H206" s="27">
        <v>780702.56</v>
      </c>
      <c r="I206" s="27">
        <v>0</v>
      </c>
      <c r="J206" s="39">
        <v>0</v>
      </c>
    </row>
    <row r="207" spans="1:10" ht="24" hidden="1" outlineLevel="1">
      <c r="A207" s="260" t="s">
        <v>942</v>
      </c>
      <c r="B207" s="260"/>
      <c r="C207" s="28" t="s">
        <v>941</v>
      </c>
      <c r="D207" s="28" t="s">
        <v>223</v>
      </c>
      <c r="E207" s="27">
        <v>0</v>
      </c>
      <c r="F207" s="27">
        <v>0</v>
      </c>
      <c r="G207" s="27">
        <v>278319.59</v>
      </c>
      <c r="H207" s="27">
        <v>278319.59</v>
      </c>
      <c r="I207" s="27">
        <v>0</v>
      </c>
      <c r="J207" s="39">
        <v>0</v>
      </c>
    </row>
    <row r="208" spans="1:10" ht="24" hidden="1" outlineLevel="1">
      <c r="A208" s="260" t="s">
        <v>940</v>
      </c>
      <c r="B208" s="260"/>
      <c r="C208" s="28" t="s">
        <v>939</v>
      </c>
      <c r="D208" s="28" t="s">
        <v>223</v>
      </c>
      <c r="E208" s="27">
        <v>0</v>
      </c>
      <c r="F208" s="27">
        <v>0</v>
      </c>
      <c r="G208" s="27">
        <v>614896.37</v>
      </c>
      <c r="H208" s="27">
        <v>614896.37</v>
      </c>
      <c r="I208" s="27">
        <v>0</v>
      </c>
      <c r="J208" s="39">
        <v>0</v>
      </c>
    </row>
    <row r="209" spans="1:10" ht="24" hidden="1" outlineLevel="1">
      <c r="A209" s="260" t="s">
        <v>938</v>
      </c>
      <c r="B209" s="260"/>
      <c r="C209" s="28" t="s">
        <v>937</v>
      </c>
      <c r="D209" s="28" t="s">
        <v>223</v>
      </c>
      <c r="E209" s="27">
        <v>0</v>
      </c>
      <c r="F209" s="27">
        <v>0</v>
      </c>
      <c r="G209" s="27">
        <v>862022.89</v>
      </c>
      <c r="H209" s="27">
        <v>862022.89</v>
      </c>
      <c r="I209" s="27">
        <v>0</v>
      </c>
      <c r="J209" s="39">
        <v>0</v>
      </c>
    </row>
    <row r="210" spans="1:10" ht="24" hidden="1" outlineLevel="1">
      <c r="A210" s="260" t="s">
        <v>936</v>
      </c>
      <c r="B210" s="260"/>
      <c r="C210" s="28" t="s">
        <v>935</v>
      </c>
      <c r="D210" s="28" t="s">
        <v>223</v>
      </c>
      <c r="E210" s="27">
        <v>0</v>
      </c>
      <c r="F210" s="27">
        <v>0</v>
      </c>
      <c r="G210" s="27">
        <v>153451000.71</v>
      </c>
      <c r="H210" s="27">
        <v>153451000.71</v>
      </c>
      <c r="I210" s="27">
        <v>0</v>
      </c>
      <c r="J210" s="39">
        <v>0</v>
      </c>
    </row>
    <row r="211" spans="1:10" ht="24" hidden="1" outlineLevel="1">
      <c r="A211" s="260" t="s">
        <v>934</v>
      </c>
      <c r="B211" s="260"/>
      <c r="C211" s="28" t="s">
        <v>933</v>
      </c>
      <c r="D211" s="28" t="s">
        <v>223</v>
      </c>
      <c r="E211" s="27">
        <v>0</v>
      </c>
      <c r="F211" s="27">
        <v>0</v>
      </c>
      <c r="G211" s="27">
        <v>190338608.3</v>
      </c>
      <c r="H211" s="27">
        <v>190338608.3</v>
      </c>
      <c r="I211" s="27">
        <v>0</v>
      </c>
      <c r="J211" s="39">
        <v>0</v>
      </c>
    </row>
    <row r="212" spans="1:10" ht="24" hidden="1" outlineLevel="1">
      <c r="A212" s="260" t="s">
        <v>932</v>
      </c>
      <c r="B212" s="260"/>
      <c r="C212" s="28" t="s">
        <v>931</v>
      </c>
      <c r="D212" s="28" t="s">
        <v>223</v>
      </c>
      <c r="E212" s="27">
        <v>0</v>
      </c>
      <c r="F212" s="27">
        <v>0</v>
      </c>
      <c r="G212" s="27">
        <v>385109157.88</v>
      </c>
      <c r="H212" s="27">
        <v>385109157.88</v>
      </c>
      <c r="I212" s="27">
        <v>0</v>
      </c>
      <c r="J212" s="39">
        <v>0</v>
      </c>
    </row>
    <row r="213" spans="1:10" ht="24" hidden="1" outlineLevel="1">
      <c r="A213" s="260" t="s">
        <v>930</v>
      </c>
      <c r="B213" s="260"/>
      <c r="C213" s="28" t="s">
        <v>929</v>
      </c>
      <c r="D213" s="28" t="s">
        <v>223</v>
      </c>
      <c r="E213" s="27">
        <v>0</v>
      </c>
      <c r="F213" s="27">
        <v>0</v>
      </c>
      <c r="G213" s="27">
        <v>111047702.71</v>
      </c>
      <c r="H213" s="27">
        <v>111047702.71</v>
      </c>
      <c r="I213" s="27">
        <v>0</v>
      </c>
      <c r="J213" s="39">
        <v>0</v>
      </c>
    </row>
    <row r="214" spans="1:10" ht="24" hidden="1" outlineLevel="1">
      <c r="A214" s="260" t="s">
        <v>928</v>
      </c>
      <c r="B214" s="260"/>
      <c r="C214" s="28" t="s">
        <v>927</v>
      </c>
      <c r="D214" s="28" t="s">
        <v>223</v>
      </c>
      <c r="E214" s="27">
        <v>0</v>
      </c>
      <c r="F214" s="27">
        <v>0</v>
      </c>
      <c r="G214" s="27">
        <v>36047051.82</v>
      </c>
      <c r="H214" s="27">
        <v>36047051.82</v>
      </c>
      <c r="I214" s="27">
        <v>0</v>
      </c>
      <c r="J214" s="39">
        <v>0</v>
      </c>
    </row>
    <row r="215" spans="1:10" ht="24" hidden="1" outlineLevel="1">
      <c r="A215" s="260" t="s">
        <v>926</v>
      </c>
      <c r="B215" s="260"/>
      <c r="C215" s="28" t="s">
        <v>925</v>
      </c>
      <c r="D215" s="28" t="s">
        <v>223</v>
      </c>
      <c r="E215" s="27">
        <v>0</v>
      </c>
      <c r="F215" s="27">
        <v>0</v>
      </c>
      <c r="G215" s="27">
        <v>7712239.99</v>
      </c>
      <c r="H215" s="27">
        <v>7712239.99</v>
      </c>
      <c r="I215" s="27">
        <v>0</v>
      </c>
      <c r="J215" s="39">
        <v>0</v>
      </c>
    </row>
    <row r="216" spans="1:10" ht="24" hidden="1" outlineLevel="1">
      <c r="A216" s="260" t="s">
        <v>924</v>
      </c>
      <c r="B216" s="260"/>
      <c r="C216" s="28" t="s">
        <v>923</v>
      </c>
      <c r="D216" s="28" t="s">
        <v>223</v>
      </c>
      <c r="E216" s="27">
        <v>0</v>
      </c>
      <c r="F216" s="27">
        <v>0</v>
      </c>
      <c r="G216" s="27">
        <v>14387.33</v>
      </c>
      <c r="H216" s="27">
        <v>14387.33</v>
      </c>
      <c r="I216" s="27">
        <v>0</v>
      </c>
      <c r="J216" s="39">
        <v>0</v>
      </c>
    </row>
    <row r="217" spans="1:10" ht="24" hidden="1" outlineLevel="1">
      <c r="A217" s="260" t="s">
        <v>922</v>
      </c>
      <c r="B217" s="260"/>
      <c r="C217" s="28" t="s">
        <v>921</v>
      </c>
      <c r="D217" s="28" t="s">
        <v>223</v>
      </c>
      <c r="E217" s="27">
        <v>0</v>
      </c>
      <c r="F217" s="27">
        <v>0</v>
      </c>
      <c r="G217" s="27">
        <v>2039814.62</v>
      </c>
      <c r="H217" s="27">
        <v>2039814.62</v>
      </c>
      <c r="I217" s="27">
        <v>0</v>
      </c>
      <c r="J217" s="39">
        <v>0</v>
      </c>
    </row>
    <row r="218" spans="1:10" ht="24" hidden="1" outlineLevel="1">
      <c r="A218" s="260" t="s">
        <v>920</v>
      </c>
      <c r="B218" s="260"/>
      <c r="C218" s="28" t="s">
        <v>919</v>
      </c>
      <c r="D218" s="28" t="s">
        <v>223</v>
      </c>
      <c r="E218" s="27">
        <v>0</v>
      </c>
      <c r="F218" s="27">
        <v>0</v>
      </c>
      <c r="G218" s="27">
        <v>8389788.49</v>
      </c>
      <c r="H218" s="27">
        <v>8389788.49</v>
      </c>
      <c r="I218" s="27">
        <v>0</v>
      </c>
      <c r="J218" s="39">
        <v>0</v>
      </c>
    </row>
    <row r="219" spans="1:10" ht="24" hidden="1" outlineLevel="1">
      <c r="A219" s="260" t="s">
        <v>918</v>
      </c>
      <c r="B219" s="260"/>
      <c r="C219" s="28" t="s">
        <v>917</v>
      </c>
      <c r="D219" s="28" t="s">
        <v>223</v>
      </c>
      <c r="E219" s="27">
        <v>0</v>
      </c>
      <c r="F219" s="27">
        <v>0</v>
      </c>
      <c r="G219" s="27">
        <v>12263390.77</v>
      </c>
      <c r="H219" s="27">
        <v>12263390.77</v>
      </c>
      <c r="I219" s="27">
        <v>0</v>
      </c>
      <c r="J219" s="39">
        <v>0</v>
      </c>
    </row>
    <row r="220" spans="1:10" ht="24" hidden="1" outlineLevel="1">
      <c r="A220" s="260" t="s">
        <v>916</v>
      </c>
      <c r="B220" s="260"/>
      <c r="C220" s="28" t="s">
        <v>915</v>
      </c>
      <c r="D220" s="28" t="s">
        <v>223</v>
      </c>
      <c r="E220" s="27">
        <v>0</v>
      </c>
      <c r="F220" s="27">
        <v>0</v>
      </c>
      <c r="G220" s="27">
        <v>34278030.32</v>
      </c>
      <c r="H220" s="27">
        <v>34278030.32</v>
      </c>
      <c r="I220" s="27">
        <v>0</v>
      </c>
      <c r="J220" s="39">
        <v>0</v>
      </c>
    </row>
    <row r="221" spans="1:10" ht="24" hidden="1" outlineLevel="1">
      <c r="A221" s="260" t="s">
        <v>914</v>
      </c>
      <c r="B221" s="260"/>
      <c r="C221" s="28" t="s">
        <v>913</v>
      </c>
      <c r="D221" s="28" t="s">
        <v>223</v>
      </c>
      <c r="E221" s="27">
        <v>0</v>
      </c>
      <c r="F221" s="27">
        <v>0</v>
      </c>
      <c r="G221" s="27">
        <v>14475460.59</v>
      </c>
      <c r="H221" s="27">
        <v>14475460.59</v>
      </c>
      <c r="I221" s="27">
        <v>0</v>
      </c>
      <c r="J221" s="39">
        <v>0</v>
      </c>
    </row>
    <row r="222" spans="1:10" ht="24" hidden="1" outlineLevel="1">
      <c r="A222" s="260" t="s">
        <v>912</v>
      </c>
      <c r="B222" s="260"/>
      <c r="C222" s="28" t="s">
        <v>911</v>
      </c>
      <c r="D222" s="28" t="s">
        <v>223</v>
      </c>
      <c r="E222" s="27">
        <v>0</v>
      </c>
      <c r="F222" s="27">
        <v>0</v>
      </c>
      <c r="G222" s="27">
        <v>6841667.15</v>
      </c>
      <c r="H222" s="27">
        <v>6841667.15</v>
      </c>
      <c r="I222" s="27">
        <v>0</v>
      </c>
      <c r="J222" s="39">
        <v>0</v>
      </c>
    </row>
    <row r="223" spans="1:10" ht="24" hidden="1" outlineLevel="1">
      <c r="A223" s="260" t="s">
        <v>910</v>
      </c>
      <c r="B223" s="260"/>
      <c r="C223" s="28" t="s">
        <v>909</v>
      </c>
      <c r="D223" s="28" t="s">
        <v>223</v>
      </c>
      <c r="E223" s="27">
        <v>0</v>
      </c>
      <c r="F223" s="27">
        <v>0</v>
      </c>
      <c r="G223" s="27">
        <v>219559.32</v>
      </c>
      <c r="H223" s="27">
        <v>219559.32</v>
      </c>
      <c r="I223" s="27">
        <v>0</v>
      </c>
      <c r="J223" s="39">
        <v>0</v>
      </c>
    </row>
    <row r="224" spans="1:10" ht="24" hidden="1" outlineLevel="1">
      <c r="A224" s="260" t="s">
        <v>908</v>
      </c>
      <c r="B224" s="260"/>
      <c r="C224" s="28" t="s">
        <v>907</v>
      </c>
      <c r="D224" s="28" t="s">
        <v>223</v>
      </c>
      <c r="E224" s="27">
        <v>0</v>
      </c>
      <c r="F224" s="27">
        <v>0</v>
      </c>
      <c r="G224" s="27">
        <v>46579199.81</v>
      </c>
      <c r="H224" s="27">
        <v>46579199.81</v>
      </c>
      <c r="I224" s="27">
        <v>0</v>
      </c>
      <c r="J224" s="39">
        <v>0</v>
      </c>
    </row>
    <row r="225" spans="1:10" ht="24" hidden="1" outlineLevel="1">
      <c r="A225" s="260" t="s">
        <v>906</v>
      </c>
      <c r="B225" s="260"/>
      <c r="C225" s="28" t="s">
        <v>905</v>
      </c>
      <c r="D225" s="28" t="s">
        <v>223</v>
      </c>
      <c r="E225" s="27">
        <v>0</v>
      </c>
      <c r="F225" s="27">
        <v>0</v>
      </c>
      <c r="G225" s="27">
        <v>21418463.59</v>
      </c>
      <c r="H225" s="27">
        <v>21418463.59</v>
      </c>
      <c r="I225" s="27">
        <v>0</v>
      </c>
      <c r="J225" s="39">
        <v>0</v>
      </c>
    </row>
    <row r="226" spans="1:10" ht="24" hidden="1" outlineLevel="1">
      <c r="A226" s="260" t="s">
        <v>904</v>
      </c>
      <c r="B226" s="260"/>
      <c r="C226" s="28" t="s">
        <v>903</v>
      </c>
      <c r="D226" s="28" t="s">
        <v>223</v>
      </c>
      <c r="E226" s="27">
        <v>0</v>
      </c>
      <c r="F226" s="27">
        <v>0</v>
      </c>
      <c r="G226" s="27">
        <v>46719561.55</v>
      </c>
      <c r="H226" s="27">
        <v>46719561.55</v>
      </c>
      <c r="I226" s="27">
        <v>0</v>
      </c>
      <c r="J226" s="39">
        <v>0</v>
      </c>
    </row>
    <row r="227" spans="1:10" ht="24" hidden="1" outlineLevel="1">
      <c r="A227" s="260" t="s">
        <v>902</v>
      </c>
      <c r="B227" s="260"/>
      <c r="C227" s="28" t="s">
        <v>901</v>
      </c>
      <c r="D227" s="28" t="s">
        <v>223</v>
      </c>
      <c r="E227" s="27">
        <v>0</v>
      </c>
      <c r="F227" s="27">
        <v>0</v>
      </c>
      <c r="G227" s="27">
        <v>26135928.78</v>
      </c>
      <c r="H227" s="27">
        <v>26135928.78</v>
      </c>
      <c r="I227" s="27">
        <v>0</v>
      </c>
      <c r="J227" s="39">
        <v>0</v>
      </c>
    </row>
    <row r="228" spans="1:10" ht="24" hidden="1" outlineLevel="1">
      <c r="A228" s="260" t="s">
        <v>900</v>
      </c>
      <c r="B228" s="260"/>
      <c r="C228" s="28" t="s">
        <v>899</v>
      </c>
      <c r="D228" s="28" t="s">
        <v>223</v>
      </c>
      <c r="E228" s="27">
        <v>0</v>
      </c>
      <c r="F228" s="27">
        <v>0</v>
      </c>
      <c r="G228" s="27">
        <v>2707024.81</v>
      </c>
      <c r="H228" s="27">
        <v>2707024.81</v>
      </c>
      <c r="I228" s="27">
        <v>0</v>
      </c>
      <c r="J228" s="39">
        <v>0</v>
      </c>
    </row>
    <row r="229" spans="1:10" ht="24" hidden="1" outlineLevel="1">
      <c r="A229" s="260" t="s">
        <v>898</v>
      </c>
      <c r="B229" s="260"/>
      <c r="C229" s="28" t="s">
        <v>897</v>
      </c>
      <c r="D229" s="28" t="s">
        <v>223</v>
      </c>
      <c r="E229" s="27">
        <v>0</v>
      </c>
      <c r="F229" s="27">
        <v>0</v>
      </c>
      <c r="G229" s="27">
        <v>114632888.56</v>
      </c>
      <c r="H229" s="27">
        <v>114632888.56</v>
      </c>
      <c r="I229" s="27">
        <v>0</v>
      </c>
      <c r="J229" s="39">
        <v>0</v>
      </c>
    </row>
    <row r="230" spans="1:10" ht="24" hidden="1" outlineLevel="1">
      <c r="A230" s="260" t="s">
        <v>896</v>
      </c>
      <c r="B230" s="260"/>
      <c r="C230" s="28" t="s">
        <v>895</v>
      </c>
      <c r="D230" s="28" t="s">
        <v>223</v>
      </c>
      <c r="E230" s="27">
        <v>0</v>
      </c>
      <c r="F230" s="27">
        <v>0</v>
      </c>
      <c r="G230" s="27">
        <v>25260811.89</v>
      </c>
      <c r="H230" s="27">
        <v>25260811.89</v>
      </c>
      <c r="I230" s="27">
        <v>0</v>
      </c>
      <c r="J230" s="39">
        <v>0</v>
      </c>
    </row>
    <row r="231" spans="1:10" ht="24" hidden="1" outlineLevel="1">
      <c r="A231" s="260" t="s">
        <v>894</v>
      </c>
      <c r="B231" s="260"/>
      <c r="C231" s="28" t="s">
        <v>893</v>
      </c>
      <c r="D231" s="28" t="s">
        <v>223</v>
      </c>
      <c r="E231" s="27">
        <v>0</v>
      </c>
      <c r="F231" s="27">
        <v>0</v>
      </c>
      <c r="G231" s="27">
        <v>28985288.78</v>
      </c>
      <c r="H231" s="27">
        <v>28985288.78</v>
      </c>
      <c r="I231" s="27">
        <v>0</v>
      </c>
      <c r="J231" s="39">
        <v>0</v>
      </c>
    </row>
    <row r="232" spans="1:10" ht="24" hidden="1" outlineLevel="1">
      <c r="A232" s="260" t="s">
        <v>892</v>
      </c>
      <c r="B232" s="260"/>
      <c r="C232" s="28" t="s">
        <v>891</v>
      </c>
      <c r="D232" s="28" t="s">
        <v>223</v>
      </c>
      <c r="E232" s="27">
        <v>0</v>
      </c>
      <c r="F232" s="27">
        <v>0</v>
      </c>
      <c r="G232" s="27">
        <v>57625449.8</v>
      </c>
      <c r="H232" s="27">
        <v>57625449.8</v>
      </c>
      <c r="I232" s="27">
        <v>0</v>
      </c>
      <c r="J232" s="39">
        <v>0</v>
      </c>
    </row>
    <row r="233" spans="1:10" ht="24" hidden="1" outlineLevel="1">
      <c r="A233" s="260" t="s">
        <v>890</v>
      </c>
      <c r="B233" s="260"/>
      <c r="C233" s="28" t="s">
        <v>889</v>
      </c>
      <c r="D233" s="28" t="s">
        <v>223</v>
      </c>
      <c r="E233" s="27">
        <v>0</v>
      </c>
      <c r="F233" s="27">
        <v>0</v>
      </c>
      <c r="G233" s="27">
        <v>36661707.02</v>
      </c>
      <c r="H233" s="27">
        <v>36661707.02</v>
      </c>
      <c r="I233" s="27">
        <v>0</v>
      </c>
      <c r="J233" s="39">
        <v>0</v>
      </c>
    </row>
    <row r="234" spans="1:10" ht="24" hidden="1" outlineLevel="1">
      <c r="A234" s="260" t="s">
        <v>888</v>
      </c>
      <c r="B234" s="260"/>
      <c r="C234" s="28" t="s">
        <v>887</v>
      </c>
      <c r="D234" s="28" t="s">
        <v>223</v>
      </c>
      <c r="E234" s="27">
        <v>0</v>
      </c>
      <c r="F234" s="27">
        <v>0</v>
      </c>
      <c r="G234" s="27">
        <v>13035521.19</v>
      </c>
      <c r="H234" s="27">
        <v>13035521.19</v>
      </c>
      <c r="I234" s="27">
        <v>0</v>
      </c>
      <c r="J234" s="39">
        <v>0</v>
      </c>
    </row>
    <row r="235" spans="1:10" ht="24" hidden="1" outlineLevel="1">
      <c r="A235" s="260" t="s">
        <v>886</v>
      </c>
      <c r="B235" s="260"/>
      <c r="C235" s="28" t="s">
        <v>885</v>
      </c>
      <c r="D235" s="28" t="s">
        <v>223</v>
      </c>
      <c r="E235" s="27">
        <v>0</v>
      </c>
      <c r="F235" s="27">
        <v>0</v>
      </c>
      <c r="G235" s="27">
        <v>16959402.36</v>
      </c>
      <c r="H235" s="27">
        <v>16959402.36</v>
      </c>
      <c r="I235" s="27">
        <v>0</v>
      </c>
      <c r="J235" s="39">
        <v>0</v>
      </c>
    </row>
    <row r="236" spans="1:10" ht="24" hidden="1" outlineLevel="1">
      <c r="A236" s="260" t="s">
        <v>884</v>
      </c>
      <c r="B236" s="260"/>
      <c r="C236" s="28" t="s">
        <v>883</v>
      </c>
      <c r="D236" s="28" t="s">
        <v>223</v>
      </c>
      <c r="E236" s="27">
        <v>0</v>
      </c>
      <c r="F236" s="27">
        <v>0</v>
      </c>
      <c r="G236" s="27">
        <v>67167454.61</v>
      </c>
      <c r="H236" s="27">
        <v>67167454.61</v>
      </c>
      <c r="I236" s="27">
        <v>0</v>
      </c>
      <c r="J236" s="39">
        <v>0</v>
      </c>
    </row>
    <row r="237" spans="1:10" ht="24" hidden="1" outlineLevel="1">
      <c r="A237" s="260" t="s">
        <v>882</v>
      </c>
      <c r="B237" s="260"/>
      <c r="C237" s="28" t="s">
        <v>881</v>
      </c>
      <c r="D237" s="28" t="s">
        <v>223</v>
      </c>
      <c r="E237" s="27">
        <v>0</v>
      </c>
      <c r="F237" s="27">
        <v>0</v>
      </c>
      <c r="G237" s="27">
        <v>27668455.99</v>
      </c>
      <c r="H237" s="27">
        <v>27668455.99</v>
      </c>
      <c r="I237" s="27">
        <v>0</v>
      </c>
      <c r="J237" s="39">
        <v>0</v>
      </c>
    </row>
    <row r="238" spans="1:10" ht="24" hidden="1" outlineLevel="1">
      <c r="A238" s="260" t="s">
        <v>880</v>
      </c>
      <c r="B238" s="260"/>
      <c r="C238" s="28" t="s">
        <v>879</v>
      </c>
      <c r="D238" s="28" t="s">
        <v>223</v>
      </c>
      <c r="E238" s="27">
        <v>0</v>
      </c>
      <c r="F238" s="27">
        <v>0</v>
      </c>
      <c r="G238" s="27">
        <v>347655.19</v>
      </c>
      <c r="H238" s="27">
        <v>347655.19</v>
      </c>
      <c r="I238" s="27">
        <v>0</v>
      </c>
      <c r="J238" s="39">
        <v>0</v>
      </c>
    </row>
    <row r="239" spans="1:10" ht="24" hidden="1" outlineLevel="1">
      <c r="A239" s="260" t="s">
        <v>878</v>
      </c>
      <c r="B239" s="260"/>
      <c r="C239" s="28" t="s">
        <v>877</v>
      </c>
      <c r="D239" s="28" t="s">
        <v>223</v>
      </c>
      <c r="E239" s="27">
        <v>0</v>
      </c>
      <c r="F239" s="27">
        <v>0</v>
      </c>
      <c r="G239" s="27">
        <v>149342.29</v>
      </c>
      <c r="H239" s="27">
        <v>149342.29</v>
      </c>
      <c r="I239" s="27">
        <v>0</v>
      </c>
      <c r="J239" s="39">
        <v>0</v>
      </c>
    </row>
    <row r="240" spans="1:10" ht="24" hidden="1" outlineLevel="1">
      <c r="A240" s="260" t="s">
        <v>876</v>
      </c>
      <c r="B240" s="260"/>
      <c r="C240" s="28" t="s">
        <v>875</v>
      </c>
      <c r="D240" s="28" t="s">
        <v>223</v>
      </c>
      <c r="E240" s="27">
        <v>0</v>
      </c>
      <c r="F240" s="27">
        <v>0</v>
      </c>
      <c r="G240" s="27">
        <v>298754.27</v>
      </c>
      <c r="H240" s="27">
        <v>298754.27</v>
      </c>
      <c r="I240" s="27">
        <v>0</v>
      </c>
      <c r="J240" s="39">
        <v>0</v>
      </c>
    </row>
    <row r="241" spans="1:10" ht="24" hidden="1" outlineLevel="1">
      <c r="A241" s="260" t="s">
        <v>874</v>
      </c>
      <c r="B241" s="260"/>
      <c r="C241" s="28" t="s">
        <v>873</v>
      </c>
      <c r="D241" s="28" t="s">
        <v>223</v>
      </c>
      <c r="E241" s="27">
        <v>0</v>
      </c>
      <c r="F241" s="27">
        <v>0</v>
      </c>
      <c r="G241" s="27">
        <v>518856.4</v>
      </c>
      <c r="H241" s="27">
        <v>518856.4</v>
      </c>
      <c r="I241" s="27">
        <v>0</v>
      </c>
      <c r="J241" s="39">
        <v>0</v>
      </c>
    </row>
    <row r="242" spans="1:10" ht="24" hidden="1" outlineLevel="1">
      <c r="A242" s="260" t="s">
        <v>872</v>
      </c>
      <c r="B242" s="260"/>
      <c r="C242" s="28" t="s">
        <v>871</v>
      </c>
      <c r="D242" s="28" t="s">
        <v>223</v>
      </c>
      <c r="E242" s="27">
        <v>0</v>
      </c>
      <c r="F242" s="27">
        <v>0</v>
      </c>
      <c r="G242" s="27">
        <v>1318290.21</v>
      </c>
      <c r="H242" s="27">
        <v>1318290.21</v>
      </c>
      <c r="I242" s="27">
        <v>0</v>
      </c>
      <c r="J242" s="39">
        <v>0</v>
      </c>
    </row>
    <row r="243" spans="1:10" ht="24" hidden="1" outlineLevel="1">
      <c r="A243" s="260" t="s">
        <v>870</v>
      </c>
      <c r="B243" s="260"/>
      <c r="C243" s="28" t="s">
        <v>869</v>
      </c>
      <c r="D243" s="28" t="s">
        <v>223</v>
      </c>
      <c r="E243" s="27">
        <v>0</v>
      </c>
      <c r="F243" s="27">
        <v>0</v>
      </c>
      <c r="G243" s="27">
        <v>60836.11</v>
      </c>
      <c r="H243" s="27">
        <v>60836.11</v>
      </c>
      <c r="I243" s="27">
        <v>0</v>
      </c>
      <c r="J243" s="39">
        <v>0</v>
      </c>
    </row>
    <row r="244" spans="1:10" ht="24" hidden="1" outlineLevel="1">
      <c r="A244" s="260" t="s">
        <v>868</v>
      </c>
      <c r="B244" s="260"/>
      <c r="C244" s="28" t="s">
        <v>867</v>
      </c>
      <c r="D244" s="28" t="s">
        <v>223</v>
      </c>
      <c r="E244" s="27">
        <v>0</v>
      </c>
      <c r="F244" s="27">
        <v>0</v>
      </c>
      <c r="G244" s="27">
        <v>145000</v>
      </c>
      <c r="H244" s="27">
        <v>145000</v>
      </c>
      <c r="I244" s="27">
        <v>0</v>
      </c>
      <c r="J244" s="39">
        <v>0</v>
      </c>
    </row>
    <row r="245" spans="1:10" ht="24" hidden="1" outlineLevel="1">
      <c r="A245" s="260" t="s">
        <v>866</v>
      </c>
      <c r="B245" s="260"/>
      <c r="C245" s="28" t="s">
        <v>865</v>
      </c>
      <c r="D245" s="28" t="s">
        <v>223</v>
      </c>
      <c r="E245" s="27">
        <v>0</v>
      </c>
      <c r="F245" s="27">
        <v>0</v>
      </c>
      <c r="G245" s="27">
        <v>6044690.7</v>
      </c>
      <c r="H245" s="27">
        <v>6044690.7</v>
      </c>
      <c r="I245" s="27">
        <v>0</v>
      </c>
      <c r="J245" s="39">
        <v>0</v>
      </c>
    </row>
    <row r="246" spans="1:10" ht="24" hidden="1" outlineLevel="1">
      <c r="A246" s="260" t="s">
        <v>864</v>
      </c>
      <c r="B246" s="260"/>
      <c r="C246" s="28" t="s">
        <v>863</v>
      </c>
      <c r="D246" s="28" t="s">
        <v>223</v>
      </c>
      <c r="E246" s="27">
        <v>0</v>
      </c>
      <c r="F246" s="27">
        <v>0</v>
      </c>
      <c r="G246" s="27">
        <v>2690152.38</v>
      </c>
      <c r="H246" s="27">
        <v>2690152.38</v>
      </c>
      <c r="I246" s="27">
        <v>0</v>
      </c>
      <c r="J246" s="39">
        <v>0</v>
      </c>
    </row>
    <row r="247" spans="1:10" ht="24" hidden="1" outlineLevel="1">
      <c r="A247" s="260" t="s">
        <v>862</v>
      </c>
      <c r="B247" s="260"/>
      <c r="C247" s="28" t="s">
        <v>861</v>
      </c>
      <c r="D247" s="28" t="s">
        <v>223</v>
      </c>
      <c r="E247" s="27">
        <v>0</v>
      </c>
      <c r="F247" s="27">
        <v>0</v>
      </c>
      <c r="G247" s="27">
        <v>3254287.16</v>
      </c>
      <c r="H247" s="27">
        <v>3254287.16</v>
      </c>
      <c r="I247" s="27">
        <v>0</v>
      </c>
      <c r="J247" s="39">
        <v>0</v>
      </c>
    </row>
    <row r="248" spans="1:10" ht="24" hidden="1" outlineLevel="1">
      <c r="A248" s="260" t="s">
        <v>860</v>
      </c>
      <c r="B248" s="260"/>
      <c r="C248" s="28" t="s">
        <v>859</v>
      </c>
      <c r="D248" s="28" t="s">
        <v>223</v>
      </c>
      <c r="E248" s="27">
        <v>0</v>
      </c>
      <c r="F248" s="27">
        <v>0</v>
      </c>
      <c r="G248" s="27">
        <v>4996959.15</v>
      </c>
      <c r="H248" s="27">
        <v>4996959.15</v>
      </c>
      <c r="I248" s="27">
        <v>0</v>
      </c>
      <c r="J248" s="39">
        <v>0</v>
      </c>
    </row>
    <row r="249" spans="1:10" ht="24" hidden="1" outlineLevel="1">
      <c r="A249" s="260" t="s">
        <v>858</v>
      </c>
      <c r="B249" s="260"/>
      <c r="C249" s="28" t="s">
        <v>857</v>
      </c>
      <c r="D249" s="28" t="s">
        <v>223</v>
      </c>
      <c r="E249" s="27">
        <v>0</v>
      </c>
      <c r="F249" s="27">
        <v>0</v>
      </c>
      <c r="G249" s="27">
        <v>3696484.34</v>
      </c>
      <c r="H249" s="27">
        <v>3696484.34</v>
      </c>
      <c r="I249" s="27">
        <v>0</v>
      </c>
      <c r="J249" s="39">
        <v>0</v>
      </c>
    </row>
    <row r="250" spans="1:10" ht="24" hidden="1" outlineLevel="1">
      <c r="A250" s="260" t="s">
        <v>856</v>
      </c>
      <c r="B250" s="260"/>
      <c r="C250" s="28" t="s">
        <v>855</v>
      </c>
      <c r="D250" s="28" t="s">
        <v>223</v>
      </c>
      <c r="E250" s="27">
        <v>0</v>
      </c>
      <c r="F250" s="27">
        <v>0</v>
      </c>
      <c r="G250" s="27">
        <v>4303616.51</v>
      </c>
      <c r="H250" s="27">
        <v>4303616.51</v>
      </c>
      <c r="I250" s="27">
        <v>0</v>
      </c>
      <c r="J250" s="39">
        <v>0</v>
      </c>
    </row>
    <row r="251" spans="1:10" ht="24" hidden="1" outlineLevel="1">
      <c r="A251" s="260" t="s">
        <v>854</v>
      </c>
      <c r="B251" s="260"/>
      <c r="C251" s="28" t="s">
        <v>853</v>
      </c>
      <c r="D251" s="28" t="s">
        <v>223</v>
      </c>
      <c r="E251" s="27">
        <v>0</v>
      </c>
      <c r="F251" s="27">
        <v>0</v>
      </c>
      <c r="G251" s="27">
        <v>2671640.78</v>
      </c>
      <c r="H251" s="27">
        <v>2671640.78</v>
      </c>
      <c r="I251" s="27">
        <v>0</v>
      </c>
      <c r="J251" s="39">
        <v>0</v>
      </c>
    </row>
    <row r="252" spans="1:10" ht="24" hidden="1" outlineLevel="1">
      <c r="A252" s="260" t="s">
        <v>852</v>
      </c>
      <c r="B252" s="260"/>
      <c r="C252" s="28" t="s">
        <v>851</v>
      </c>
      <c r="D252" s="28" t="s">
        <v>223</v>
      </c>
      <c r="E252" s="27">
        <v>0</v>
      </c>
      <c r="F252" s="27">
        <v>0</v>
      </c>
      <c r="G252" s="27">
        <v>3564298.01</v>
      </c>
      <c r="H252" s="27">
        <v>3564298.01</v>
      </c>
      <c r="I252" s="27">
        <v>0</v>
      </c>
      <c r="J252" s="39">
        <v>0</v>
      </c>
    </row>
    <row r="253" spans="1:10" ht="24" hidden="1" outlineLevel="1">
      <c r="A253" s="260" t="s">
        <v>850</v>
      </c>
      <c r="B253" s="260"/>
      <c r="C253" s="28" t="s">
        <v>849</v>
      </c>
      <c r="D253" s="28" t="s">
        <v>223</v>
      </c>
      <c r="E253" s="27">
        <v>0</v>
      </c>
      <c r="F253" s="27">
        <v>0</v>
      </c>
      <c r="G253" s="27">
        <v>6309679.54</v>
      </c>
      <c r="H253" s="27">
        <v>6309679.54</v>
      </c>
      <c r="I253" s="27">
        <v>0</v>
      </c>
      <c r="J253" s="39">
        <v>0</v>
      </c>
    </row>
    <row r="254" spans="1:10" ht="24" hidden="1" outlineLevel="1">
      <c r="A254" s="260" t="s">
        <v>848</v>
      </c>
      <c r="B254" s="260"/>
      <c r="C254" s="28" t="s">
        <v>847</v>
      </c>
      <c r="D254" s="28" t="s">
        <v>223</v>
      </c>
      <c r="E254" s="27">
        <v>0</v>
      </c>
      <c r="F254" s="27">
        <v>0</v>
      </c>
      <c r="G254" s="27">
        <v>5581461.41</v>
      </c>
      <c r="H254" s="27">
        <v>5581461.41</v>
      </c>
      <c r="I254" s="27">
        <v>0</v>
      </c>
      <c r="J254" s="39">
        <v>0</v>
      </c>
    </row>
    <row r="255" spans="1:10" ht="24" hidden="1" outlineLevel="1">
      <c r="A255" s="260" t="s">
        <v>846</v>
      </c>
      <c r="B255" s="260"/>
      <c r="C255" s="28" t="s">
        <v>845</v>
      </c>
      <c r="D255" s="28" t="s">
        <v>223</v>
      </c>
      <c r="E255" s="27">
        <v>0</v>
      </c>
      <c r="F255" s="27">
        <v>0</v>
      </c>
      <c r="G255" s="27">
        <v>5712007.98</v>
      </c>
      <c r="H255" s="27">
        <v>5712007.98</v>
      </c>
      <c r="I255" s="27">
        <v>0</v>
      </c>
      <c r="J255" s="39">
        <v>0</v>
      </c>
    </row>
    <row r="256" spans="1:10" ht="24" hidden="1" outlineLevel="1">
      <c r="A256" s="260" t="s">
        <v>844</v>
      </c>
      <c r="B256" s="260"/>
      <c r="C256" s="28" t="s">
        <v>843</v>
      </c>
      <c r="D256" s="28" t="s">
        <v>223</v>
      </c>
      <c r="E256" s="27">
        <v>0</v>
      </c>
      <c r="F256" s="27">
        <v>0</v>
      </c>
      <c r="G256" s="27">
        <v>6100623.29</v>
      </c>
      <c r="H256" s="27">
        <v>6100623.29</v>
      </c>
      <c r="I256" s="27">
        <v>0</v>
      </c>
      <c r="J256" s="39">
        <v>0</v>
      </c>
    </row>
    <row r="257" spans="1:10" ht="24" hidden="1" outlineLevel="1">
      <c r="A257" s="260" t="s">
        <v>842</v>
      </c>
      <c r="B257" s="260"/>
      <c r="C257" s="28" t="s">
        <v>841</v>
      </c>
      <c r="D257" s="28" t="s">
        <v>223</v>
      </c>
      <c r="E257" s="27">
        <v>0</v>
      </c>
      <c r="F257" s="27">
        <v>0</v>
      </c>
      <c r="G257" s="27">
        <v>5119745.24</v>
      </c>
      <c r="H257" s="27">
        <v>5119745.24</v>
      </c>
      <c r="I257" s="27">
        <v>0</v>
      </c>
      <c r="J257" s="39">
        <v>0</v>
      </c>
    </row>
    <row r="258" spans="1:10" ht="24" hidden="1" outlineLevel="1">
      <c r="A258" s="260" t="s">
        <v>840</v>
      </c>
      <c r="B258" s="260"/>
      <c r="C258" s="28" t="s">
        <v>839</v>
      </c>
      <c r="D258" s="28" t="s">
        <v>223</v>
      </c>
      <c r="E258" s="27">
        <v>0</v>
      </c>
      <c r="F258" s="27">
        <v>0</v>
      </c>
      <c r="G258" s="27">
        <v>4065095.7</v>
      </c>
      <c r="H258" s="27">
        <v>4065095.7</v>
      </c>
      <c r="I258" s="27">
        <v>0</v>
      </c>
      <c r="J258" s="39">
        <v>0</v>
      </c>
    </row>
    <row r="259" spans="1:10" ht="24" hidden="1" outlineLevel="1">
      <c r="A259" s="260" t="s">
        <v>838</v>
      </c>
      <c r="B259" s="260"/>
      <c r="C259" s="28" t="s">
        <v>837</v>
      </c>
      <c r="D259" s="28" t="s">
        <v>223</v>
      </c>
      <c r="E259" s="27">
        <v>0</v>
      </c>
      <c r="F259" s="27">
        <v>0</v>
      </c>
      <c r="G259" s="27">
        <v>525440.04</v>
      </c>
      <c r="H259" s="27">
        <v>525440.04</v>
      </c>
      <c r="I259" s="27">
        <v>0</v>
      </c>
      <c r="J259" s="39">
        <v>0</v>
      </c>
    </row>
    <row r="260" spans="1:10" ht="24" hidden="1" outlineLevel="1">
      <c r="A260" s="260" t="s">
        <v>836</v>
      </c>
      <c r="B260" s="260"/>
      <c r="C260" s="28" t="s">
        <v>835</v>
      </c>
      <c r="D260" s="28" t="s">
        <v>223</v>
      </c>
      <c r="E260" s="27">
        <v>0</v>
      </c>
      <c r="F260" s="27">
        <v>0</v>
      </c>
      <c r="G260" s="27">
        <v>805085.54</v>
      </c>
      <c r="H260" s="27">
        <v>805085.54</v>
      </c>
      <c r="I260" s="27">
        <v>0</v>
      </c>
      <c r="J260" s="39">
        <v>0</v>
      </c>
    </row>
    <row r="261" spans="1:10" ht="24" hidden="1" outlineLevel="1">
      <c r="A261" s="260" t="s">
        <v>834</v>
      </c>
      <c r="B261" s="260"/>
      <c r="C261" s="28" t="s">
        <v>833</v>
      </c>
      <c r="D261" s="28" t="s">
        <v>223</v>
      </c>
      <c r="E261" s="27">
        <v>0</v>
      </c>
      <c r="F261" s="27">
        <v>0</v>
      </c>
      <c r="G261" s="27">
        <v>1819415.2</v>
      </c>
      <c r="H261" s="27">
        <v>1819415.2</v>
      </c>
      <c r="I261" s="27">
        <v>0</v>
      </c>
      <c r="J261" s="39">
        <v>0</v>
      </c>
    </row>
    <row r="262" spans="1:10" ht="24" hidden="1" outlineLevel="1">
      <c r="A262" s="260" t="s">
        <v>832</v>
      </c>
      <c r="B262" s="260"/>
      <c r="C262" s="28" t="s">
        <v>831</v>
      </c>
      <c r="D262" s="28" t="s">
        <v>223</v>
      </c>
      <c r="E262" s="27">
        <v>0</v>
      </c>
      <c r="F262" s="27">
        <v>0</v>
      </c>
      <c r="G262" s="27">
        <v>864130</v>
      </c>
      <c r="H262" s="27">
        <v>864130</v>
      </c>
      <c r="I262" s="27">
        <v>0</v>
      </c>
      <c r="J262" s="39">
        <v>0</v>
      </c>
    </row>
    <row r="263" spans="1:10" ht="24" hidden="1" outlineLevel="1">
      <c r="A263" s="260" t="s">
        <v>830</v>
      </c>
      <c r="B263" s="260"/>
      <c r="C263" s="28" t="s">
        <v>829</v>
      </c>
      <c r="D263" s="28" t="s">
        <v>223</v>
      </c>
      <c r="E263" s="27">
        <v>0</v>
      </c>
      <c r="F263" s="27">
        <v>0</v>
      </c>
      <c r="G263" s="27">
        <v>3919462.1</v>
      </c>
      <c r="H263" s="27">
        <v>3919462.1</v>
      </c>
      <c r="I263" s="27">
        <v>0</v>
      </c>
      <c r="J263" s="39">
        <v>0</v>
      </c>
    </row>
    <row r="264" spans="1:10" ht="24" hidden="1" outlineLevel="1">
      <c r="A264" s="260" t="s">
        <v>828</v>
      </c>
      <c r="B264" s="260"/>
      <c r="C264" s="28" t="s">
        <v>827</v>
      </c>
      <c r="D264" s="28" t="s">
        <v>223</v>
      </c>
      <c r="E264" s="27">
        <v>0</v>
      </c>
      <c r="F264" s="27">
        <v>0</v>
      </c>
      <c r="G264" s="27">
        <v>2761052.84</v>
      </c>
      <c r="H264" s="27">
        <v>2761052.84</v>
      </c>
      <c r="I264" s="27">
        <v>0</v>
      </c>
      <c r="J264" s="39">
        <v>0</v>
      </c>
    </row>
    <row r="265" spans="1:10" ht="24" hidden="1" outlineLevel="1">
      <c r="A265" s="260" t="s">
        <v>826</v>
      </c>
      <c r="B265" s="260"/>
      <c r="C265" s="28" t="s">
        <v>825</v>
      </c>
      <c r="D265" s="28" t="s">
        <v>223</v>
      </c>
      <c r="E265" s="27">
        <v>0</v>
      </c>
      <c r="F265" s="27">
        <v>0</v>
      </c>
      <c r="G265" s="27">
        <v>2603037.94</v>
      </c>
      <c r="H265" s="27">
        <v>2603037.94</v>
      </c>
      <c r="I265" s="27">
        <v>0</v>
      </c>
      <c r="J265" s="39">
        <v>0</v>
      </c>
    </row>
    <row r="266" spans="1:10" ht="24" hidden="1" outlineLevel="1">
      <c r="A266" s="260" t="s">
        <v>824</v>
      </c>
      <c r="B266" s="260"/>
      <c r="C266" s="28" t="s">
        <v>823</v>
      </c>
      <c r="D266" s="28" t="s">
        <v>223</v>
      </c>
      <c r="E266" s="27">
        <v>0</v>
      </c>
      <c r="F266" s="27">
        <v>0</v>
      </c>
      <c r="G266" s="27">
        <v>7647574.63</v>
      </c>
      <c r="H266" s="27">
        <v>7647574.63</v>
      </c>
      <c r="I266" s="27">
        <v>0</v>
      </c>
      <c r="J266" s="39">
        <v>0</v>
      </c>
    </row>
    <row r="267" spans="1:10" ht="24" hidden="1" outlineLevel="1">
      <c r="A267" s="260" t="s">
        <v>822</v>
      </c>
      <c r="B267" s="260"/>
      <c r="C267" s="28" t="s">
        <v>821</v>
      </c>
      <c r="D267" s="28" t="s">
        <v>223</v>
      </c>
      <c r="E267" s="27">
        <v>0</v>
      </c>
      <c r="F267" s="27">
        <v>0</v>
      </c>
      <c r="G267" s="27">
        <v>3426271.58</v>
      </c>
      <c r="H267" s="27">
        <v>3426271.58</v>
      </c>
      <c r="I267" s="27">
        <v>0</v>
      </c>
      <c r="J267" s="39">
        <v>0</v>
      </c>
    </row>
    <row r="268" spans="1:10" ht="24" hidden="1" outlineLevel="1">
      <c r="A268" s="260" t="s">
        <v>820</v>
      </c>
      <c r="B268" s="260"/>
      <c r="C268" s="28" t="s">
        <v>819</v>
      </c>
      <c r="D268" s="28" t="s">
        <v>223</v>
      </c>
      <c r="E268" s="27">
        <v>0</v>
      </c>
      <c r="F268" s="27">
        <v>0</v>
      </c>
      <c r="G268" s="27">
        <v>2546805.54</v>
      </c>
      <c r="H268" s="27">
        <v>2546805.54</v>
      </c>
      <c r="I268" s="27">
        <v>0</v>
      </c>
      <c r="J268" s="39">
        <v>0</v>
      </c>
    </row>
    <row r="269" spans="1:10" ht="24" hidden="1" outlineLevel="1">
      <c r="A269" s="260" t="s">
        <v>818</v>
      </c>
      <c r="B269" s="260"/>
      <c r="C269" s="28" t="s">
        <v>817</v>
      </c>
      <c r="D269" s="28" t="s">
        <v>223</v>
      </c>
      <c r="E269" s="27">
        <v>0</v>
      </c>
      <c r="F269" s="27">
        <v>0</v>
      </c>
      <c r="G269" s="27">
        <v>1424585.32</v>
      </c>
      <c r="H269" s="27">
        <v>1424585.32</v>
      </c>
      <c r="I269" s="27">
        <v>0</v>
      </c>
      <c r="J269" s="39">
        <v>0</v>
      </c>
    </row>
    <row r="270" spans="1:10" ht="24" hidden="1" outlineLevel="1">
      <c r="A270" s="260" t="s">
        <v>816</v>
      </c>
      <c r="B270" s="260"/>
      <c r="C270" s="28" t="s">
        <v>815</v>
      </c>
      <c r="D270" s="28" t="s">
        <v>223</v>
      </c>
      <c r="E270" s="27">
        <v>0</v>
      </c>
      <c r="F270" s="27">
        <v>0</v>
      </c>
      <c r="G270" s="27">
        <v>3661210.58</v>
      </c>
      <c r="H270" s="27">
        <v>3661210.58</v>
      </c>
      <c r="I270" s="27">
        <v>0</v>
      </c>
      <c r="J270" s="39">
        <v>0</v>
      </c>
    </row>
    <row r="271" spans="1:10" ht="24" hidden="1" outlineLevel="1">
      <c r="A271" s="260" t="s">
        <v>814</v>
      </c>
      <c r="B271" s="260"/>
      <c r="C271" s="28" t="s">
        <v>813</v>
      </c>
      <c r="D271" s="28" t="s">
        <v>223</v>
      </c>
      <c r="E271" s="27">
        <v>0</v>
      </c>
      <c r="F271" s="27">
        <v>0</v>
      </c>
      <c r="G271" s="27">
        <v>1768890.27</v>
      </c>
      <c r="H271" s="27">
        <v>1768890.27</v>
      </c>
      <c r="I271" s="27">
        <v>0</v>
      </c>
      <c r="J271" s="39">
        <v>0</v>
      </c>
    </row>
    <row r="272" spans="1:10" ht="24" hidden="1" outlineLevel="1">
      <c r="A272" s="260" t="s">
        <v>812</v>
      </c>
      <c r="B272" s="260"/>
      <c r="C272" s="28" t="s">
        <v>811</v>
      </c>
      <c r="D272" s="28" t="s">
        <v>223</v>
      </c>
      <c r="E272" s="27">
        <v>0</v>
      </c>
      <c r="F272" s="27">
        <v>0</v>
      </c>
      <c r="G272" s="27">
        <v>2797047.69</v>
      </c>
      <c r="H272" s="27">
        <v>2797047.69</v>
      </c>
      <c r="I272" s="27">
        <v>0</v>
      </c>
      <c r="J272" s="39">
        <v>0</v>
      </c>
    </row>
    <row r="273" spans="1:10" ht="24" hidden="1" outlineLevel="1">
      <c r="A273" s="260" t="s">
        <v>810</v>
      </c>
      <c r="B273" s="260"/>
      <c r="C273" s="28" t="s">
        <v>809</v>
      </c>
      <c r="D273" s="28" t="s">
        <v>223</v>
      </c>
      <c r="E273" s="27">
        <v>0</v>
      </c>
      <c r="F273" s="27">
        <v>0</v>
      </c>
      <c r="G273" s="27">
        <v>5792335.55</v>
      </c>
      <c r="H273" s="27">
        <v>5792335.55</v>
      </c>
      <c r="I273" s="27">
        <v>0</v>
      </c>
      <c r="J273" s="39">
        <v>0</v>
      </c>
    </row>
    <row r="274" spans="1:10" ht="24" hidden="1" outlineLevel="1">
      <c r="A274" s="260" t="s">
        <v>808</v>
      </c>
      <c r="B274" s="260"/>
      <c r="C274" s="28" t="s">
        <v>807</v>
      </c>
      <c r="D274" s="28" t="s">
        <v>223</v>
      </c>
      <c r="E274" s="27">
        <v>0</v>
      </c>
      <c r="F274" s="27">
        <v>0</v>
      </c>
      <c r="G274" s="27">
        <v>2343993.19</v>
      </c>
      <c r="H274" s="27">
        <v>2343993.19</v>
      </c>
      <c r="I274" s="27">
        <v>0</v>
      </c>
      <c r="J274" s="39">
        <v>0</v>
      </c>
    </row>
    <row r="275" spans="1:10" ht="24" hidden="1" outlineLevel="1">
      <c r="A275" s="260" t="s">
        <v>806</v>
      </c>
      <c r="B275" s="260"/>
      <c r="C275" s="28" t="s">
        <v>805</v>
      </c>
      <c r="D275" s="28" t="s">
        <v>223</v>
      </c>
      <c r="E275" s="27">
        <v>0</v>
      </c>
      <c r="F275" s="27">
        <v>0</v>
      </c>
      <c r="G275" s="27">
        <v>2726797.93</v>
      </c>
      <c r="H275" s="27">
        <v>2726797.93</v>
      </c>
      <c r="I275" s="27">
        <v>0</v>
      </c>
      <c r="J275" s="39">
        <v>0</v>
      </c>
    </row>
    <row r="276" spans="1:10" ht="24" hidden="1" outlineLevel="1">
      <c r="A276" s="260" t="s">
        <v>804</v>
      </c>
      <c r="B276" s="260"/>
      <c r="C276" s="28" t="s">
        <v>803</v>
      </c>
      <c r="D276" s="28" t="s">
        <v>223</v>
      </c>
      <c r="E276" s="27">
        <v>0</v>
      </c>
      <c r="F276" s="27">
        <v>0</v>
      </c>
      <c r="G276" s="27">
        <v>2076886.33</v>
      </c>
      <c r="H276" s="27">
        <v>2076886.33</v>
      </c>
      <c r="I276" s="27">
        <v>0</v>
      </c>
      <c r="J276" s="39">
        <v>0</v>
      </c>
    </row>
    <row r="277" spans="1:10" ht="24" hidden="1" outlineLevel="1">
      <c r="A277" s="260" t="s">
        <v>802</v>
      </c>
      <c r="B277" s="260"/>
      <c r="C277" s="28" t="s">
        <v>801</v>
      </c>
      <c r="D277" s="28" t="s">
        <v>223</v>
      </c>
      <c r="E277" s="27">
        <v>0</v>
      </c>
      <c r="F277" s="27">
        <v>0</v>
      </c>
      <c r="G277" s="27">
        <v>3852896.36</v>
      </c>
      <c r="H277" s="27">
        <v>3852896.36</v>
      </c>
      <c r="I277" s="27">
        <v>0</v>
      </c>
      <c r="J277" s="39">
        <v>0</v>
      </c>
    </row>
    <row r="278" spans="1:10" ht="24" hidden="1" outlineLevel="1">
      <c r="A278" s="260" t="s">
        <v>800</v>
      </c>
      <c r="B278" s="260"/>
      <c r="C278" s="28" t="s">
        <v>799</v>
      </c>
      <c r="D278" s="28" t="s">
        <v>223</v>
      </c>
      <c r="E278" s="27">
        <v>0</v>
      </c>
      <c r="F278" s="27">
        <v>0</v>
      </c>
      <c r="G278" s="27">
        <v>1285594.58</v>
      </c>
      <c r="H278" s="27">
        <v>1285594.58</v>
      </c>
      <c r="I278" s="27">
        <v>0</v>
      </c>
      <c r="J278" s="39">
        <v>0</v>
      </c>
    </row>
    <row r="279" spans="1:10" ht="24" hidden="1" outlineLevel="1">
      <c r="A279" s="260" t="s">
        <v>798</v>
      </c>
      <c r="B279" s="260"/>
      <c r="C279" s="28" t="s">
        <v>797</v>
      </c>
      <c r="D279" s="28" t="s">
        <v>223</v>
      </c>
      <c r="E279" s="27">
        <v>0</v>
      </c>
      <c r="F279" s="27">
        <v>0</v>
      </c>
      <c r="G279" s="27">
        <v>1926004.01</v>
      </c>
      <c r="H279" s="27">
        <v>1926004.01</v>
      </c>
      <c r="I279" s="27">
        <v>0</v>
      </c>
      <c r="J279" s="39">
        <v>0</v>
      </c>
    </row>
    <row r="280" spans="1:10" ht="24" hidden="1" outlineLevel="1">
      <c r="A280" s="260" t="s">
        <v>796</v>
      </c>
      <c r="B280" s="260"/>
      <c r="C280" s="28" t="s">
        <v>795</v>
      </c>
      <c r="D280" s="28" t="s">
        <v>223</v>
      </c>
      <c r="E280" s="27">
        <v>0</v>
      </c>
      <c r="F280" s="27">
        <v>0</v>
      </c>
      <c r="G280" s="27">
        <v>1592114.5</v>
      </c>
      <c r="H280" s="27">
        <v>1592114.5</v>
      </c>
      <c r="I280" s="27">
        <v>0</v>
      </c>
      <c r="J280" s="39">
        <v>0</v>
      </c>
    </row>
    <row r="281" spans="1:10" ht="24" hidden="1" outlineLevel="1">
      <c r="A281" s="260" t="s">
        <v>794</v>
      </c>
      <c r="B281" s="260"/>
      <c r="C281" s="28" t="s">
        <v>793</v>
      </c>
      <c r="D281" s="28" t="s">
        <v>223</v>
      </c>
      <c r="E281" s="27">
        <v>0</v>
      </c>
      <c r="F281" s="27">
        <v>0</v>
      </c>
      <c r="G281" s="27">
        <v>4964899.92</v>
      </c>
      <c r="H281" s="27">
        <v>4964899.92</v>
      </c>
      <c r="I281" s="27">
        <v>0</v>
      </c>
      <c r="J281" s="39">
        <v>0</v>
      </c>
    </row>
    <row r="282" spans="1:10" ht="24" hidden="1" outlineLevel="1">
      <c r="A282" s="260" t="s">
        <v>792</v>
      </c>
      <c r="B282" s="260"/>
      <c r="C282" s="28" t="s">
        <v>791</v>
      </c>
      <c r="D282" s="28" t="s">
        <v>223</v>
      </c>
      <c r="E282" s="27">
        <v>0</v>
      </c>
      <c r="F282" s="27">
        <v>0</v>
      </c>
      <c r="G282" s="27">
        <v>3207645.15</v>
      </c>
      <c r="H282" s="27">
        <v>3207645.15</v>
      </c>
      <c r="I282" s="27">
        <v>0</v>
      </c>
      <c r="J282" s="39">
        <v>0</v>
      </c>
    </row>
    <row r="283" spans="1:10" ht="24" hidden="1" outlineLevel="1">
      <c r="A283" s="260" t="s">
        <v>790</v>
      </c>
      <c r="B283" s="260"/>
      <c r="C283" s="28" t="s">
        <v>789</v>
      </c>
      <c r="D283" s="28" t="s">
        <v>223</v>
      </c>
      <c r="E283" s="27">
        <v>0</v>
      </c>
      <c r="F283" s="27">
        <v>0</v>
      </c>
      <c r="G283" s="27">
        <v>525522.52</v>
      </c>
      <c r="H283" s="27">
        <v>525522.52</v>
      </c>
      <c r="I283" s="27">
        <v>0</v>
      </c>
      <c r="J283" s="39">
        <v>0</v>
      </c>
    </row>
    <row r="284" spans="1:10" ht="24" hidden="1" outlineLevel="1">
      <c r="A284" s="260" t="s">
        <v>788</v>
      </c>
      <c r="B284" s="260"/>
      <c r="C284" s="28" t="s">
        <v>787</v>
      </c>
      <c r="D284" s="28" t="s">
        <v>223</v>
      </c>
      <c r="E284" s="27">
        <v>0</v>
      </c>
      <c r="F284" s="27">
        <v>0</v>
      </c>
      <c r="G284" s="27">
        <v>67430986.21</v>
      </c>
      <c r="H284" s="27">
        <v>67430986.21</v>
      </c>
      <c r="I284" s="27">
        <v>0</v>
      </c>
      <c r="J284" s="39">
        <v>0</v>
      </c>
    </row>
    <row r="285" spans="1:10" ht="24" hidden="1" outlineLevel="1">
      <c r="A285" s="260" t="s">
        <v>786</v>
      </c>
      <c r="B285" s="260"/>
      <c r="C285" s="28" t="s">
        <v>785</v>
      </c>
      <c r="D285" s="28" t="s">
        <v>223</v>
      </c>
      <c r="E285" s="27">
        <v>0</v>
      </c>
      <c r="F285" s="27">
        <v>0</v>
      </c>
      <c r="G285" s="27">
        <v>64796832.83</v>
      </c>
      <c r="H285" s="27">
        <v>64796832.83</v>
      </c>
      <c r="I285" s="27">
        <v>0</v>
      </c>
      <c r="J285" s="39">
        <v>0</v>
      </c>
    </row>
    <row r="286" spans="1:10" ht="24" hidden="1" outlineLevel="1">
      <c r="A286" s="260" t="s">
        <v>784</v>
      </c>
      <c r="B286" s="260"/>
      <c r="C286" s="28" t="s">
        <v>783</v>
      </c>
      <c r="D286" s="28" t="s">
        <v>223</v>
      </c>
      <c r="E286" s="27">
        <v>0</v>
      </c>
      <c r="F286" s="27">
        <v>0</v>
      </c>
      <c r="G286" s="27">
        <v>94961165.51</v>
      </c>
      <c r="H286" s="27">
        <v>94961165.51</v>
      </c>
      <c r="I286" s="27">
        <v>0</v>
      </c>
      <c r="J286" s="39">
        <v>0</v>
      </c>
    </row>
    <row r="287" spans="1:10" ht="24" hidden="1" outlineLevel="1">
      <c r="A287" s="260" t="s">
        <v>782</v>
      </c>
      <c r="B287" s="260"/>
      <c r="C287" s="28" t="s">
        <v>781</v>
      </c>
      <c r="D287" s="28" t="s">
        <v>223</v>
      </c>
      <c r="E287" s="27">
        <v>0</v>
      </c>
      <c r="F287" s="27">
        <v>0</v>
      </c>
      <c r="G287" s="27">
        <v>56120682.36</v>
      </c>
      <c r="H287" s="27">
        <v>56120682.36</v>
      </c>
      <c r="I287" s="27">
        <v>0</v>
      </c>
      <c r="J287" s="39">
        <v>0</v>
      </c>
    </row>
    <row r="288" spans="1:10" ht="24" hidden="1" outlineLevel="1">
      <c r="A288" s="260" t="s">
        <v>780</v>
      </c>
      <c r="B288" s="260"/>
      <c r="C288" s="28" t="s">
        <v>779</v>
      </c>
      <c r="D288" s="28" t="s">
        <v>223</v>
      </c>
      <c r="E288" s="27">
        <v>0</v>
      </c>
      <c r="F288" s="27">
        <v>0</v>
      </c>
      <c r="G288" s="27">
        <v>64111984.68</v>
      </c>
      <c r="H288" s="27">
        <v>64111984.68</v>
      </c>
      <c r="I288" s="27">
        <v>0</v>
      </c>
      <c r="J288" s="39">
        <v>0</v>
      </c>
    </row>
    <row r="289" spans="1:10" ht="24" hidden="1" outlineLevel="1">
      <c r="A289" s="260" t="s">
        <v>778</v>
      </c>
      <c r="B289" s="260"/>
      <c r="C289" s="28" t="s">
        <v>777</v>
      </c>
      <c r="D289" s="28" t="s">
        <v>223</v>
      </c>
      <c r="E289" s="27">
        <v>0</v>
      </c>
      <c r="F289" s="27">
        <v>0</v>
      </c>
      <c r="G289" s="27">
        <v>86761159.81</v>
      </c>
      <c r="H289" s="27">
        <v>86761159.81</v>
      </c>
      <c r="I289" s="27">
        <v>0</v>
      </c>
      <c r="J289" s="39">
        <v>0</v>
      </c>
    </row>
    <row r="290" spans="1:10" ht="24" hidden="1" outlineLevel="1">
      <c r="A290" s="260" t="s">
        <v>776</v>
      </c>
      <c r="B290" s="260"/>
      <c r="C290" s="28" t="s">
        <v>775</v>
      </c>
      <c r="D290" s="28" t="s">
        <v>223</v>
      </c>
      <c r="E290" s="27">
        <v>0</v>
      </c>
      <c r="F290" s="27">
        <v>0</v>
      </c>
      <c r="G290" s="27">
        <v>79954715.86</v>
      </c>
      <c r="H290" s="27">
        <v>79954715.86</v>
      </c>
      <c r="I290" s="27">
        <v>0</v>
      </c>
      <c r="J290" s="39">
        <v>0</v>
      </c>
    </row>
    <row r="291" spans="1:10" ht="24" hidden="1" outlineLevel="1">
      <c r="A291" s="260" t="s">
        <v>774</v>
      </c>
      <c r="B291" s="260"/>
      <c r="C291" s="28" t="s">
        <v>773</v>
      </c>
      <c r="D291" s="28" t="s">
        <v>223</v>
      </c>
      <c r="E291" s="27">
        <v>0</v>
      </c>
      <c r="F291" s="27">
        <v>0</v>
      </c>
      <c r="G291" s="27">
        <v>81069507.09</v>
      </c>
      <c r="H291" s="27">
        <v>81069507.09</v>
      </c>
      <c r="I291" s="27">
        <v>0</v>
      </c>
      <c r="J291" s="39">
        <v>0</v>
      </c>
    </row>
    <row r="292" spans="1:10" ht="24" hidden="1" outlineLevel="1">
      <c r="A292" s="260" t="s">
        <v>772</v>
      </c>
      <c r="B292" s="260"/>
      <c r="C292" s="28" t="s">
        <v>771</v>
      </c>
      <c r="D292" s="28" t="s">
        <v>223</v>
      </c>
      <c r="E292" s="27">
        <v>0</v>
      </c>
      <c r="F292" s="27">
        <v>0</v>
      </c>
      <c r="G292" s="27">
        <v>83214544.93</v>
      </c>
      <c r="H292" s="27">
        <v>83214544.93</v>
      </c>
      <c r="I292" s="27">
        <v>0</v>
      </c>
      <c r="J292" s="39">
        <v>0</v>
      </c>
    </row>
    <row r="293" spans="1:10" ht="24" hidden="1" outlineLevel="1">
      <c r="A293" s="260" t="s">
        <v>770</v>
      </c>
      <c r="B293" s="260"/>
      <c r="C293" s="28" t="s">
        <v>769</v>
      </c>
      <c r="D293" s="28" t="s">
        <v>223</v>
      </c>
      <c r="E293" s="27">
        <v>0</v>
      </c>
      <c r="F293" s="27">
        <v>0</v>
      </c>
      <c r="G293" s="27">
        <v>102974554.69</v>
      </c>
      <c r="H293" s="27">
        <v>102974554.69</v>
      </c>
      <c r="I293" s="27">
        <v>0</v>
      </c>
      <c r="J293" s="39">
        <v>0</v>
      </c>
    </row>
    <row r="294" spans="1:10" ht="24" hidden="1" outlineLevel="1">
      <c r="A294" s="260" t="s">
        <v>768</v>
      </c>
      <c r="B294" s="260"/>
      <c r="C294" s="28" t="s">
        <v>767</v>
      </c>
      <c r="D294" s="28" t="s">
        <v>223</v>
      </c>
      <c r="E294" s="27">
        <v>0</v>
      </c>
      <c r="F294" s="27">
        <v>0</v>
      </c>
      <c r="G294" s="27">
        <v>89883496.92</v>
      </c>
      <c r="H294" s="27">
        <v>89883496.92</v>
      </c>
      <c r="I294" s="27">
        <v>0</v>
      </c>
      <c r="J294" s="39">
        <v>0</v>
      </c>
    </row>
    <row r="295" spans="1:10" ht="24" hidden="1" outlineLevel="1">
      <c r="A295" s="260" t="s">
        <v>766</v>
      </c>
      <c r="B295" s="260"/>
      <c r="C295" s="28" t="s">
        <v>765</v>
      </c>
      <c r="D295" s="28" t="s">
        <v>223</v>
      </c>
      <c r="E295" s="27">
        <v>0</v>
      </c>
      <c r="F295" s="27">
        <v>0</v>
      </c>
      <c r="G295" s="27">
        <v>86400632.97</v>
      </c>
      <c r="H295" s="27">
        <v>86400632.97</v>
      </c>
      <c r="I295" s="27">
        <v>0</v>
      </c>
      <c r="J295" s="39">
        <v>0</v>
      </c>
    </row>
    <row r="296" spans="1:10" ht="24" hidden="1" outlineLevel="1">
      <c r="A296" s="260" t="s">
        <v>764</v>
      </c>
      <c r="B296" s="260"/>
      <c r="C296" s="28" t="s">
        <v>763</v>
      </c>
      <c r="D296" s="28" t="s">
        <v>223</v>
      </c>
      <c r="E296" s="27">
        <v>0</v>
      </c>
      <c r="F296" s="27">
        <v>0</v>
      </c>
      <c r="G296" s="27">
        <v>2651370.17</v>
      </c>
      <c r="H296" s="27">
        <v>2651370.17</v>
      </c>
      <c r="I296" s="27">
        <v>0</v>
      </c>
      <c r="J296" s="39">
        <v>0</v>
      </c>
    </row>
    <row r="297" spans="1:10" ht="24" hidden="1" outlineLevel="1">
      <c r="A297" s="260" t="s">
        <v>762</v>
      </c>
      <c r="B297" s="260"/>
      <c r="C297" s="28" t="s">
        <v>761</v>
      </c>
      <c r="D297" s="28" t="s">
        <v>223</v>
      </c>
      <c r="E297" s="27">
        <v>0</v>
      </c>
      <c r="F297" s="27">
        <v>0</v>
      </c>
      <c r="G297" s="27">
        <v>1009168.65</v>
      </c>
      <c r="H297" s="27">
        <v>1009168.65</v>
      </c>
      <c r="I297" s="27">
        <v>0</v>
      </c>
      <c r="J297" s="39">
        <v>0</v>
      </c>
    </row>
    <row r="298" spans="1:10" ht="24" hidden="1" outlineLevel="1">
      <c r="A298" s="260" t="s">
        <v>760</v>
      </c>
      <c r="B298" s="260"/>
      <c r="C298" s="28" t="s">
        <v>759</v>
      </c>
      <c r="D298" s="28" t="s">
        <v>223</v>
      </c>
      <c r="E298" s="27">
        <v>0</v>
      </c>
      <c r="F298" s="27">
        <v>0</v>
      </c>
      <c r="G298" s="27">
        <v>14409482.74</v>
      </c>
      <c r="H298" s="27">
        <v>14409482.74</v>
      </c>
      <c r="I298" s="27">
        <v>0</v>
      </c>
      <c r="J298" s="39">
        <v>0</v>
      </c>
    </row>
    <row r="299" spans="1:10" ht="24" hidden="1" outlineLevel="1">
      <c r="A299" s="260" t="s">
        <v>758</v>
      </c>
      <c r="B299" s="260"/>
      <c r="C299" s="28" t="s">
        <v>757</v>
      </c>
      <c r="D299" s="28" t="s">
        <v>223</v>
      </c>
      <c r="E299" s="27">
        <v>0</v>
      </c>
      <c r="F299" s="27">
        <v>0</v>
      </c>
      <c r="G299" s="27">
        <v>5753984.17</v>
      </c>
      <c r="H299" s="27">
        <v>5753984.17</v>
      </c>
      <c r="I299" s="27">
        <v>0</v>
      </c>
      <c r="J299" s="39">
        <v>0</v>
      </c>
    </row>
    <row r="300" spans="1:10" ht="24" hidden="1" outlineLevel="1">
      <c r="A300" s="260" t="s">
        <v>756</v>
      </c>
      <c r="B300" s="260"/>
      <c r="C300" s="28" t="s">
        <v>755</v>
      </c>
      <c r="D300" s="28" t="s">
        <v>223</v>
      </c>
      <c r="E300" s="27">
        <v>0</v>
      </c>
      <c r="F300" s="27">
        <v>0</v>
      </c>
      <c r="G300" s="27">
        <v>93485718.33</v>
      </c>
      <c r="H300" s="27">
        <v>93485718.33</v>
      </c>
      <c r="I300" s="27">
        <v>0</v>
      </c>
      <c r="J300" s="39">
        <v>0</v>
      </c>
    </row>
    <row r="301" spans="1:10" ht="24" hidden="1" outlineLevel="1">
      <c r="A301" s="260" t="s">
        <v>754</v>
      </c>
      <c r="B301" s="260"/>
      <c r="C301" s="28" t="s">
        <v>753</v>
      </c>
      <c r="D301" s="28" t="s">
        <v>223</v>
      </c>
      <c r="E301" s="27">
        <v>0</v>
      </c>
      <c r="F301" s="27">
        <v>0</v>
      </c>
      <c r="G301" s="27">
        <v>66596272.17</v>
      </c>
      <c r="H301" s="27">
        <v>66596272.17</v>
      </c>
      <c r="I301" s="27">
        <v>0</v>
      </c>
      <c r="J301" s="39">
        <v>0</v>
      </c>
    </row>
    <row r="302" spans="1:10" ht="24" hidden="1" outlineLevel="1">
      <c r="A302" s="260" t="s">
        <v>752</v>
      </c>
      <c r="B302" s="260"/>
      <c r="C302" s="28" t="s">
        <v>751</v>
      </c>
      <c r="D302" s="28" t="s">
        <v>223</v>
      </c>
      <c r="E302" s="27">
        <v>0</v>
      </c>
      <c r="F302" s="27">
        <v>0</v>
      </c>
      <c r="G302" s="27">
        <v>68998698.7</v>
      </c>
      <c r="H302" s="27">
        <v>68998698.7</v>
      </c>
      <c r="I302" s="27">
        <v>0</v>
      </c>
      <c r="J302" s="39">
        <v>0</v>
      </c>
    </row>
    <row r="303" spans="1:10" ht="24" hidden="1" outlineLevel="1">
      <c r="A303" s="260" t="s">
        <v>750</v>
      </c>
      <c r="B303" s="260"/>
      <c r="C303" s="28" t="s">
        <v>749</v>
      </c>
      <c r="D303" s="28" t="s">
        <v>223</v>
      </c>
      <c r="E303" s="27">
        <v>0</v>
      </c>
      <c r="F303" s="27">
        <v>0</v>
      </c>
      <c r="G303" s="27">
        <v>71672519.92</v>
      </c>
      <c r="H303" s="27">
        <v>71672519.92</v>
      </c>
      <c r="I303" s="27">
        <v>0</v>
      </c>
      <c r="J303" s="39">
        <v>0</v>
      </c>
    </row>
    <row r="304" spans="1:10" ht="24" hidden="1" outlineLevel="1">
      <c r="A304" s="260" t="s">
        <v>748</v>
      </c>
      <c r="B304" s="260"/>
      <c r="C304" s="28" t="s">
        <v>747</v>
      </c>
      <c r="D304" s="28" t="s">
        <v>223</v>
      </c>
      <c r="E304" s="27">
        <v>0</v>
      </c>
      <c r="F304" s="27">
        <v>0</v>
      </c>
      <c r="G304" s="27">
        <v>70708423.98</v>
      </c>
      <c r="H304" s="27">
        <v>70708423.98</v>
      </c>
      <c r="I304" s="27">
        <v>0</v>
      </c>
      <c r="J304" s="39">
        <v>0</v>
      </c>
    </row>
    <row r="305" spans="1:10" ht="24" hidden="1" outlineLevel="1">
      <c r="A305" s="260" t="s">
        <v>746</v>
      </c>
      <c r="B305" s="260"/>
      <c r="C305" s="28" t="s">
        <v>745</v>
      </c>
      <c r="D305" s="28" t="s">
        <v>223</v>
      </c>
      <c r="E305" s="27">
        <v>0</v>
      </c>
      <c r="F305" s="27">
        <v>0</v>
      </c>
      <c r="G305" s="27">
        <v>73345350.17</v>
      </c>
      <c r="H305" s="27">
        <v>73345350.17</v>
      </c>
      <c r="I305" s="27">
        <v>0</v>
      </c>
      <c r="J305" s="39">
        <v>0</v>
      </c>
    </row>
    <row r="306" spans="1:10" ht="24" hidden="1" outlineLevel="1">
      <c r="A306" s="260" t="s">
        <v>744</v>
      </c>
      <c r="B306" s="260"/>
      <c r="C306" s="28" t="s">
        <v>743</v>
      </c>
      <c r="D306" s="28" t="s">
        <v>223</v>
      </c>
      <c r="E306" s="27">
        <v>0</v>
      </c>
      <c r="F306" s="27">
        <v>0</v>
      </c>
      <c r="G306" s="27">
        <v>11331831.39</v>
      </c>
      <c r="H306" s="27">
        <v>11331831.39</v>
      </c>
      <c r="I306" s="27">
        <v>0</v>
      </c>
      <c r="J306" s="39">
        <v>0</v>
      </c>
    </row>
    <row r="307" spans="1:10" ht="24" hidden="1" outlineLevel="1">
      <c r="A307" s="260" t="s">
        <v>742</v>
      </c>
      <c r="B307" s="260"/>
      <c r="C307" s="28" t="s">
        <v>741</v>
      </c>
      <c r="D307" s="28" t="s">
        <v>223</v>
      </c>
      <c r="E307" s="27">
        <v>0</v>
      </c>
      <c r="F307" s="27">
        <v>0</v>
      </c>
      <c r="G307" s="27">
        <v>61462451.21</v>
      </c>
      <c r="H307" s="27">
        <v>61462451.21</v>
      </c>
      <c r="I307" s="27">
        <v>0</v>
      </c>
      <c r="J307" s="39">
        <v>0</v>
      </c>
    </row>
    <row r="308" spans="1:10" ht="24" hidden="1" outlineLevel="1">
      <c r="A308" s="260" t="s">
        <v>740</v>
      </c>
      <c r="B308" s="260"/>
      <c r="C308" s="28" t="s">
        <v>739</v>
      </c>
      <c r="D308" s="28" t="s">
        <v>223</v>
      </c>
      <c r="E308" s="27">
        <v>0</v>
      </c>
      <c r="F308" s="27">
        <v>0</v>
      </c>
      <c r="G308" s="27">
        <v>4905230.77</v>
      </c>
      <c r="H308" s="27">
        <v>4905230.77</v>
      </c>
      <c r="I308" s="27">
        <v>0</v>
      </c>
      <c r="J308" s="39">
        <v>0</v>
      </c>
    </row>
    <row r="309" spans="1:10" ht="24" hidden="1" outlineLevel="1">
      <c r="A309" s="260" t="s">
        <v>738</v>
      </c>
      <c r="B309" s="260"/>
      <c r="C309" s="28" t="s">
        <v>737</v>
      </c>
      <c r="D309" s="28" t="s">
        <v>223</v>
      </c>
      <c r="E309" s="27">
        <v>0</v>
      </c>
      <c r="F309" s="27">
        <v>0</v>
      </c>
      <c r="G309" s="27">
        <v>16317276.59</v>
      </c>
      <c r="H309" s="27">
        <v>16317276.59</v>
      </c>
      <c r="I309" s="27">
        <v>0</v>
      </c>
      <c r="J309" s="39">
        <v>0</v>
      </c>
    </row>
    <row r="310" spans="1:10" ht="24" hidden="1" outlineLevel="1">
      <c r="A310" s="260" t="s">
        <v>736</v>
      </c>
      <c r="B310" s="260"/>
      <c r="C310" s="28" t="s">
        <v>735</v>
      </c>
      <c r="D310" s="28" t="s">
        <v>223</v>
      </c>
      <c r="E310" s="27">
        <v>0</v>
      </c>
      <c r="F310" s="27">
        <v>0</v>
      </c>
      <c r="G310" s="27">
        <v>18321876.85</v>
      </c>
      <c r="H310" s="27">
        <v>18321876.85</v>
      </c>
      <c r="I310" s="27">
        <v>0</v>
      </c>
      <c r="J310" s="39">
        <v>0</v>
      </c>
    </row>
    <row r="311" spans="1:10" ht="24" hidden="1" outlineLevel="1">
      <c r="A311" s="260" t="s">
        <v>734</v>
      </c>
      <c r="B311" s="260"/>
      <c r="C311" s="28" t="s">
        <v>733</v>
      </c>
      <c r="D311" s="28" t="s">
        <v>223</v>
      </c>
      <c r="E311" s="27">
        <v>0</v>
      </c>
      <c r="F311" s="27">
        <v>0</v>
      </c>
      <c r="G311" s="27">
        <v>26146239.57</v>
      </c>
      <c r="H311" s="27">
        <v>26146239.57</v>
      </c>
      <c r="I311" s="27">
        <v>0</v>
      </c>
      <c r="J311" s="39">
        <v>0</v>
      </c>
    </row>
    <row r="312" spans="1:10" ht="24" hidden="1" outlineLevel="1">
      <c r="A312" s="260" t="s">
        <v>732</v>
      </c>
      <c r="B312" s="260"/>
      <c r="C312" s="28" t="s">
        <v>731</v>
      </c>
      <c r="D312" s="28" t="s">
        <v>223</v>
      </c>
      <c r="E312" s="27">
        <v>0</v>
      </c>
      <c r="F312" s="27">
        <v>0</v>
      </c>
      <c r="G312" s="27">
        <v>6433175.28</v>
      </c>
      <c r="H312" s="27">
        <v>6433175.28</v>
      </c>
      <c r="I312" s="27">
        <v>0</v>
      </c>
      <c r="J312" s="39">
        <v>0</v>
      </c>
    </row>
    <row r="313" spans="1:10" ht="24" hidden="1" outlineLevel="1">
      <c r="A313" s="260" t="s">
        <v>730</v>
      </c>
      <c r="B313" s="260"/>
      <c r="C313" s="28" t="s">
        <v>729</v>
      </c>
      <c r="D313" s="28" t="s">
        <v>223</v>
      </c>
      <c r="E313" s="27">
        <v>0</v>
      </c>
      <c r="F313" s="27">
        <v>0</v>
      </c>
      <c r="G313" s="27">
        <v>4834493.21</v>
      </c>
      <c r="H313" s="27">
        <v>4834493.21</v>
      </c>
      <c r="I313" s="27">
        <v>0</v>
      </c>
      <c r="J313" s="39">
        <v>0</v>
      </c>
    </row>
    <row r="314" spans="1:10" ht="24" hidden="1" outlineLevel="1">
      <c r="A314" s="260" t="s">
        <v>728</v>
      </c>
      <c r="B314" s="260"/>
      <c r="C314" s="28" t="s">
        <v>727</v>
      </c>
      <c r="D314" s="28" t="s">
        <v>223</v>
      </c>
      <c r="E314" s="27">
        <v>0</v>
      </c>
      <c r="F314" s="27">
        <v>0</v>
      </c>
      <c r="G314" s="27">
        <v>4081026.66</v>
      </c>
      <c r="H314" s="27">
        <v>4081026.66</v>
      </c>
      <c r="I314" s="27">
        <v>0</v>
      </c>
      <c r="J314" s="39">
        <v>0</v>
      </c>
    </row>
    <row r="315" spans="1:10" ht="24" hidden="1" outlineLevel="1">
      <c r="A315" s="260" t="s">
        <v>726</v>
      </c>
      <c r="B315" s="260"/>
      <c r="C315" s="28" t="s">
        <v>725</v>
      </c>
      <c r="D315" s="28" t="s">
        <v>223</v>
      </c>
      <c r="E315" s="27">
        <v>0</v>
      </c>
      <c r="F315" s="27">
        <v>0</v>
      </c>
      <c r="G315" s="27">
        <v>3224439.79</v>
      </c>
      <c r="H315" s="27">
        <v>3224439.79</v>
      </c>
      <c r="I315" s="27">
        <v>0</v>
      </c>
      <c r="J315" s="39">
        <v>0</v>
      </c>
    </row>
    <row r="316" spans="1:10" ht="24" hidden="1" outlineLevel="1">
      <c r="A316" s="260" t="s">
        <v>724</v>
      </c>
      <c r="B316" s="260"/>
      <c r="C316" s="28" t="s">
        <v>723</v>
      </c>
      <c r="D316" s="28" t="s">
        <v>223</v>
      </c>
      <c r="E316" s="27">
        <v>0</v>
      </c>
      <c r="F316" s="27">
        <v>0</v>
      </c>
      <c r="G316" s="27">
        <v>4747952.78</v>
      </c>
      <c r="H316" s="27">
        <v>4747952.78</v>
      </c>
      <c r="I316" s="27">
        <v>0</v>
      </c>
      <c r="J316" s="39">
        <v>0</v>
      </c>
    </row>
    <row r="317" spans="1:10" ht="24" hidden="1" outlineLevel="1">
      <c r="A317" s="260" t="s">
        <v>722</v>
      </c>
      <c r="B317" s="260"/>
      <c r="C317" s="28" t="s">
        <v>721</v>
      </c>
      <c r="D317" s="28" t="s">
        <v>223</v>
      </c>
      <c r="E317" s="27">
        <v>0</v>
      </c>
      <c r="F317" s="27">
        <v>0</v>
      </c>
      <c r="G317" s="27">
        <v>3400982.4</v>
      </c>
      <c r="H317" s="27">
        <v>3400982.4</v>
      </c>
      <c r="I317" s="27">
        <v>0</v>
      </c>
      <c r="J317" s="39">
        <v>0</v>
      </c>
    </row>
    <row r="318" spans="1:10" ht="24" hidden="1" outlineLevel="1">
      <c r="A318" s="260" t="s">
        <v>720</v>
      </c>
      <c r="B318" s="260"/>
      <c r="C318" s="28" t="s">
        <v>719</v>
      </c>
      <c r="D318" s="28" t="s">
        <v>223</v>
      </c>
      <c r="E318" s="27">
        <v>0</v>
      </c>
      <c r="F318" s="27">
        <v>0</v>
      </c>
      <c r="G318" s="27">
        <v>2741587.14</v>
      </c>
      <c r="H318" s="27">
        <v>2741587.14</v>
      </c>
      <c r="I318" s="27">
        <v>0</v>
      </c>
      <c r="J318" s="39">
        <v>0</v>
      </c>
    </row>
    <row r="319" spans="1:10" ht="24" hidden="1" outlineLevel="1">
      <c r="A319" s="260" t="s">
        <v>718</v>
      </c>
      <c r="B319" s="260"/>
      <c r="C319" s="28" t="s">
        <v>717</v>
      </c>
      <c r="D319" s="28" t="s">
        <v>223</v>
      </c>
      <c r="E319" s="27">
        <v>0</v>
      </c>
      <c r="F319" s="27">
        <v>0</v>
      </c>
      <c r="G319" s="27">
        <v>6532464.67</v>
      </c>
      <c r="H319" s="27">
        <v>6532464.67</v>
      </c>
      <c r="I319" s="27">
        <v>0</v>
      </c>
      <c r="J319" s="39">
        <v>0</v>
      </c>
    </row>
    <row r="320" spans="1:10" ht="24" hidden="1" outlineLevel="1">
      <c r="A320" s="260" t="s">
        <v>716</v>
      </c>
      <c r="B320" s="260"/>
      <c r="C320" s="28" t="s">
        <v>715</v>
      </c>
      <c r="D320" s="28" t="s">
        <v>223</v>
      </c>
      <c r="E320" s="27">
        <v>0</v>
      </c>
      <c r="F320" s="27">
        <v>0</v>
      </c>
      <c r="G320" s="27">
        <v>139751.33</v>
      </c>
      <c r="H320" s="27">
        <v>139751.33</v>
      </c>
      <c r="I320" s="27">
        <v>0</v>
      </c>
      <c r="J320" s="39">
        <v>0</v>
      </c>
    </row>
    <row r="321" spans="1:10" ht="12.75" hidden="1" outlineLevel="1">
      <c r="A321" s="205" t="s">
        <v>222</v>
      </c>
      <c r="B321" s="205"/>
      <c r="C321" s="205"/>
      <c r="D321" s="205"/>
      <c r="E321" s="26">
        <v>0</v>
      </c>
      <c r="F321" s="26">
        <v>0</v>
      </c>
      <c r="G321" s="26">
        <v>3950762096.41</v>
      </c>
      <c r="H321" s="26">
        <v>3950762096.41</v>
      </c>
      <c r="I321" s="26">
        <v>0</v>
      </c>
      <c r="J321" s="26">
        <v>0</v>
      </c>
    </row>
    <row r="322" spans="1:10" ht="12.75" hidden="1" outlineLevel="1">
      <c r="A322" s="258" t="s">
        <v>714</v>
      </c>
      <c r="B322" s="258"/>
      <c r="C322" s="258"/>
      <c r="D322" s="258"/>
      <c r="E322" s="258"/>
      <c r="F322" s="258"/>
      <c r="G322" s="258"/>
      <c r="H322" s="258"/>
      <c r="I322" s="258"/>
      <c r="J322" s="258"/>
    </row>
    <row r="323" spans="1:10" ht="24" hidden="1" outlineLevel="1">
      <c r="A323" s="260" t="s">
        <v>713</v>
      </c>
      <c r="B323" s="260"/>
      <c r="C323" s="28" t="s">
        <v>712</v>
      </c>
      <c r="D323" s="28" t="s">
        <v>223</v>
      </c>
      <c r="E323" s="27">
        <v>0</v>
      </c>
      <c r="F323" s="27">
        <v>0</v>
      </c>
      <c r="G323" s="27">
        <v>3081060</v>
      </c>
      <c r="H323" s="27">
        <v>3081060</v>
      </c>
      <c r="I323" s="27">
        <v>0</v>
      </c>
      <c r="J323" s="39">
        <v>0</v>
      </c>
    </row>
    <row r="324" spans="1:10" ht="24" hidden="1" outlineLevel="1">
      <c r="A324" s="260" t="s">
        <v>711</v>
      </c>
      <c r="B324" s="260"/>
      <c r="C324" s="28" t="s">
        <v>710</v>
      </c>
      <c r="D324" s="28" t="s">
        <v>223</v>
      </c>
      <c r="E324" s="27">
        <v>0</v>
      </c>
      <c r="F324" s="27">
        <v>0</v>
      </c>
      <c r="G324" s="27">
        <v>4782630</v>
      </c>
      <c r="H324" s="27">
        <v>4782630</v>
      </c>
      <c r="I324" s="27">
        <v>0</v>
      </c>
      <c r="J324" s="39">
        <v>0</v>
      </c>
    </row>
    <row r="325" spans="1:10" ht="24" hidden="1" outlineLevel="1">
      <c r="A325" s="260" t="s">
        <v>709</v>
      </c>
      <c r="B325" s="260"/>
      <c r="C325" s="28" t="s">
        <v>708</v>
      </c>
      <c r="D325" s="28" t="s">
        <v>223</v>
      </c>
      <c r="E325" s="27">
        <v>0</v>
      </c>
      <c r="F325" s="27">
        <v>0</v>
      </c>
      <c r="G325" s="27">
        <v>2916533</v>
      </c>
      <c r="H325" s="27">
        <v>2916533</v>
      </c>
      <c r="I325" s="27">
        <v>0</v>
      </c>
      <c r="J325" s="39">
        <v>0</v>
      </c>
    </row>
    <row r="326" spans="1:10" ht="24" hidden="1" outlineLevel="1">
      <c r="A326" s="260" t="s">
        <v>707</v>
      </c>
      <c r="B326" s="260"/>
      <c r="C326" s="28" t="s">
        <v>706</v>
      </c>
      <c r="D326" s="28" t="s">
        <v>223</v>
      </c>
      <c r="E326" s="27">
        <v>0</v>
      </c>
      <c r="F326" s="27">
        <v>0</v>
      </c>
      <c r="G326" s="27">
        <v>16673107.87</v>
      </c>
      <c r="H326" s="27">
        <v>16673107.87</v>
      </c>
      <c r="I326" s="27">
        <v>0</v>
      </c>
      <c r="J326" s="39">
        <v>0</v>
      </c>
    </row>
    <row r="327" spans="1:10" ht="24" hidden="1" outlineLevel="1">
      <c r="A327" s="260" t="s">
        <v>705</v>
      </c>
      <c r="B327" s="260"/>
      <c r="C327" s="28" t="s">
        <v>704</v>
      </c>
      <c r="D327" s="28" t="s">
        <v>223</v>
      </c>
      <c r="E327" s="27">
        <v>0</v>
      </c>
      <c r="F327" s="27">
        <v>0</v>
      </c>
      <c r="G327" s="27">
        <v>13458116.03</v>
      </c>
      <c r="H327" s="27">
        <v>13458116.03</v>
      </c>
      <c r="I327" s="27">
        <v>0</v>
      </c>
      <c r="J327" s="39">
        <v>0</v>
      </c>
    </row>
    <row r="328" spans="1:10" ht="24" hidden="1" outlineLevel="1">
      <c r="A328" s="260" t="s">
        <v>703</v>
      </c>
      <c r="B328" s="260"/>
      <c r="C328" s="28" t="s">
        <v>702</v>
      </c>
      <c r="D328" s="28" t="s">
        <v>223</v>
      </c>
      <c r="E328" s="27">
        <v>0</v>
      </c>
      <c r="F328" s="27">
        <v>0</v>
      </c>
      <c r="G328" s="27">
        <v>25208510.89</v>
      </c>
      <c r="H328" s="27">
        <v>25208510.89</v>
      </c>
      <c r="I328" s="27">
        <v>0</v>
      </c>
      <c r="J328" s="39">
        <v>0</v>
      </c>
    </row>
    <row r="329" spans="1:10" ht="12.75" hidden="1" outlineLevel="1">
      <c r="A329" s="205" t="s">
        <v>222</v>
      </c>
      <c r="B329" s="205"/>
      <c r="C329" s="205"/>
      <c r="D329" s="205"/>
      <c r="E329" s="26">
        <v>0</v>
      </c>
      <c r="F329" s="26">
        <v>0</v>
      </c>
      <c r="G329" s="26">
        <v>66119957.79</v>
      </c>
      <c r="H329" s="26">
        <v>66119957.79</v>
      </c>
      <c r="I329" s="26">
        <v>0</v>
      </c>
      <c r="J329" s="26">
        <v>0</v>
      </c>
    </row>
    <row r="330" spans="1:10" ht="12.75" hidden="1" outlineLevel="1">
      <c r="A330" s="258" t="s">
        <v>701</v>
      </c>
      <c r="B330" s="258"/>
      <c r="C330" s="258"/>
      <c r="D330" s="258"/>
      <c r="E330" s="258"/>
      <c r="F330" s="258"/>
      <c r="G330" s="258"/>
      <c r="H330" s="258"/>
      <c r="I330" s="258"/>
      <c r="J330" s="258"/>
    </row>
    <row r="331" spans="1:10" ht="24" hidden="1" outlineLevel="1">
      <c r="A331" s="260" t="s">
        <v>700</v>
      </c>
      <c r="B331" s="260"/>
      <c r="C331" s="28" t="s">
        <v>699</v>
      </c>
      <c r="D331" s="28" t="s">
        <v>223</v>
      </c>
      <c r="E331" s="27">
        <v>0</v>
      </c>
      <c r="F331" s="27">
        <v>0</v>
      </c>
      <c r="G331" s="27">
        <v>6212603153.07</v>
      </c>
      <c r="H331" s="27">
        <v>6212603153.07</v>
      </c>
      <c r="I331" s="27">
        <v>0</v>
      </c>
      <c r="J331" s="39">
        <v>0</v>
      </c>
    </row>
    <row r="332" spans="1:10" ht="24" hidden="1" outlineLevel="1">
      <c r="A332" s="260" t="s">
        <v>698</v>
      </c>
      <c r="B332" s="260"/>
      <c r="C332" s="28" t="s">
        <v>697</v>
      </c>
      <c r="D332" s="28" t="s">
        <v>223</v>
      </c>
      <c r="E332" s="27">
        <v>0</v>
      </c>
      <c r="F332" s="27">
        <v>0</v>
      </c>
      <c r="G332" s="27">
        <v>602461693.46</v>
      </c>
      <c r="H332" s="27">
        <v>602461693.46</v>
      </c>
      <c r="I332" s="27">
        <v>0</v>
      </c>
      <c r="J332" s="39">
        <v>0</v>
      </c>
    </row>
    <row r="333" spans="1:10" ht="24" hidden="1" outlineLevel="1">
      <c r="A333" s="260" t="s">
        <v>696</v>
      </c>
      <c r="B333" s="260"/>
      <c r="C333" s="28" t="s">
        <v>695</v>
      </c>
      <c r="D333" s="28" t="s">
        <v>223</v>
      </c>
      <c r="E333" s="27">
        <v>0</v>
      </c>
      <c r="F333" s="27">
        <v>0</v>
      </c>
      <c r="G333" s="27">
        <v>269810334.47</v>
      </c>
      <c r="H333" s="27">
        <v>269810334.47</v>
      </c>
      <c r="I333" s="27">
        <v>0</v>
      </c>
      <c r="J333" s="39">
        <v>0</v>
      </c>
    </row>
    <row r="334" spans="1:10" ht="24" hidden="1" outlineLevel="1">
      <c r="A334" s="260" t="s">
        <v>694</v>
      </c>
      <c r="B334" s="260"/>
      <c r="C334" s="28" t="s">
        <v>693</v>
      </c>
      <c r="D334" s="28" t="s">
        <v>223</v>
      </c>
      <c r="E334" s="27">
        <v>0</v>
      </c>
      <c r="F334" s="27">
        <v>0</v>
      </c>
      <c r="G334" s="27">
        <v>833625382.25</v>
      </c>
      <c r="H334" s="27">
        <v>833625382.25</v>
      </c>
      <c r="I334" s="27">
        <v>0</v>
      </c>
      <c r="J334" s="39">
        <v>0</v>
      </c>
    </row>
    <row r="335" spans="1:10" ht="12.75" hidden="1" outlineLevel="1">
      <c r="A335" s="205" t="s">
        <v>222</v>
      </c>
      <c r="B335" s="205"/>
      <c r="C335" s="205"/>
      <c r="D335" s="205"/>
      <c r="E335" s="26">
        <v>0</v>
      </c>
      <c r="F335" s="26">
        <v>0</v>
      </c>
      <c r="G335" s="26">
        <v>7918500563.25</v>
      </c>
      <c r="H335" s="26">
        <v>7918500563.25</v>
      </c>
      <c r="I335" s="26">
        <v>0</v>
      </c>
      <c r="J335" s="26">
        <v>0</v>
      </c>
    </row>
    <row r="336" spans="1:10" ht="12.75" hidden="1" outlineLevel="1">
      <c r="A336" s="258" t="s">
        <v>692</v>
      </c>
      <c r="B336" s="258"/>
      <c r="C336" s="258"/>
      <c r="D336" s="258"/>
      <c r="E336" s="258"/>
      <c r="F336" s="258"/>
      <c r="G336" s="258"/>
      <c r="H336" s="258"/>
      <c r="I336" s="258"/>
      <c r="J336" s="258"/>
    </row>
    <row r="337" spans="1:10" ht="24" hidden="1" outlineLevel="1">
      <c r="A337" s="260" t="s">
        <v>691</v>
      </c>
      <c r="B337" s="260"/>
      <c r="C337" s="28" t="s">
        <v>690</v>
      </c>
      <c r="D337" s="28" t="s">
        <v>223</v>
      </c>
      <c r="E337" s="27">
        <v>0</v>
      </c>
      <c r="F337" s="27">
        <v>0</v>
      </c>
      <c r="G337" s="27">
        <v>788652139</v>
      </c>
      <c r="H337" s="27">
        <v>788652139</v>
      </c>
      <c r="I337" s="27">
        <v>0</v>
      </c>
      <c r="J337" s="39">
        <v>0</v>
      </c>
    </row>
    <row r="338" spans="1:10" ht="24" hidden="1" outlineLevel="1">
      <c r="A338" s="260" t="s">
        <v>689</v>
      </c>
      <c r="B338" s="260"/>
      <c r="C338" s="28" t="s">
        <v>688</v>
      </c>
      <c r="D338" s="28" t="s">
        <v>223</v>
      </c>
      <c r="E338" s="27">
        <v>0</v>
      </c>
      <c r="F338" s="27">
        <v>0</v>
      </c>
      <c r="G338" s="27">
        <v>121391981</v>
      </c>
      <c r="H338" s="27">
        <v>121391981</v>
      </c>
      <c r="I338" s="27">
        <v>0</v>
      </c>
      <c r="J338" s="39">
        <v>0</v>
      </c>
    </row>
    <row r="339" spans="1:10" ht="24" hidden="1" outlineLevel="1">
      <c r="A339" s="260" t="s">
        <v>687</v>
      </c>
      <c r="B339" s="260"/>
      <c r="C339" s="28" t="s">
        <v>686</v>
      </c>
      <c r="D339" s="28" t="s">
        <v>223</v>
      </c>
      <c r="E339" s="27">
        <v>0</v>
      </c>
      <c r="F339" s="27">
        <v>0</v>
      </c>
      <c r="G339" s="27">
        <v>457130379</v>
      </c>
      <c r="H339" s="27">
        <v>457130379</v>
      </c>
      <c r="I339" s="27">
        <v>0</v>
      </c>
      <c r="J339" s="39">
        <v>0</v>
      </c>
    </row>
    <row r="340" spans="1:10" ht="24" hidden="1" outlineLevel="1">
      <c r="A340" s="260" t="s">
        <v>685</v>
      </c>
      <c r="B340" s="260"/>
      <c r="C340" s="28" t="s">
        <v>684</v>
      </c>
      <c r="D340" s="28" t="s">
        <v>223</v>
      </c>
      <c r="E340" s="27">
        <v>0</v>
      </c>
      <c r="F340" s="27">
        <v>0</v>
      </c>
      <c r="G340" s="27">
        <v>384709174</v>
      </c>
      <c r="H340" s="27">
        <v>384709174</v>
      </c>
      <c r="I340" s="27">
        <v>0</v>
      </c>
      <c r="J340" s="39">
        <v>0</v>
      </c>
    </row>
    <row r="341" spans="1:10" ht="24" hidden="1" outlineLevel="1">
      <c r="A341" s="260" t="s">
        <v>683</v>
      </c>
      <c r="B341" s="260"/>
      <c r="C341" s="28" t="s">
        <v>682</v>
      </c>
      <c r="D341" s="28" t="s">
        <v>223</v>
      </c>
      <c r="E341" s="27">
        <v>0</v>
      </c>
      <c r="F341" s="27">
        <v>0</v>
      </c>
      <c r="G341" s="27">
        <v>38467044</v>
      </c>
      <c r="H341" s="27">
        <v>38467044</v>
      </c>
      <c r="I341" s="27">
        <v>0</v>
      </c>
      <c r="J341" s="39">
        <v>0</v>
      </c>
    </row>
    <row r="342" spans="1:10" ht="24" hidden="1" outlineLevel="1">
      <c r="A342" s="260" t="s">
        <v>401</v>
      </c>
      <c r="B342" s="260"/>
      <c r="C342" s="28" t="s">
        <v>681</v>
      </c>
      <c r="D342" s="28" t="s">
        <v>223</v>
      </c>
      <c r="E342" s="27">
        <v>0</v>
      </c>
      <c r="F342" s="27">
        <v>0</v>
      </c>
      <c r="G342" s="27">
        <v>473431534.2</v>
      </c>
      <c r="H342" s="27">
        <v>473431534.2</v>
      </c>
      <c r="I342" s="27">
        <v>0</v>
      </c>
      <c r="J342" s="39">
        <v>0</v>
      </c>
    </row>
    <row r="343" spans="1:10" ht="24" hidden="1" outlineLevel="1">
      <c r="A343" s="260" t="s">
        <v>680</v>
      </c>
      <c r="B343" s="260"/>
      <c r="C343" s="28" t="s">
        <v>679</v>
      </c>
      <c r="D343" s="28" t="s">
        <v>223</v>
      </c>
      <c r="E343" s="27">
        <v>0</v>
      </c>
      <c r="F343" s="27">
        <v>0</v>
      </c>
      <c r="G343" s="27">
        <v>4175104.97</v>
      </c>
      <c r="H343" s="27">
        <v>4175104.97</v>
      </c>
      <c r="I343" s="27">
        <v>0</v>
      </c>
      <c r="J343" s="39">
        <v>0</v>
      </c>
    </row>
    <row r="344" spans="1:10" ht="24" hidden="1" outlineLevel="1">
      <c r="A344" s="260" t="s">
        <v>392</v>
      </c>
      <c r="B344" s="260"/>
      <c r="C344" s="28" t="s">
        <v>678</v>
      </c>
      <c r="D344" s="28" t="s">
        <v>223</v>
      </c>
      <c r="E344" s="27">
        <v>0</v>
      </c>
      <c r="F344" s="27">
        <v>0</v>
      </c>
      <c r="G344" s="27">
        <v>111315623.07</v>
      </c>
      <c r="H344" s="27">
        <v>111315623.07</v>
      </c>
      <c r="I344" s="27">
        <v>0</v>
      </c>
      <c r="J344" s="39">
        <v>0</v>
      </c>
    </row>
    <row r="345" spans="1:10" ht="24" hidden="1" outlineLevel="1">
      <c r="A345" s="260" t="s">
        <v>677</v>
      </c>
      <c r="B345" s="260"/>
      <c r="C345" s="28" t="s">
        <v>676</v>
      </c>
      <c r="D345" s="28" t="s">
        <v>223</v>
      </c>
      <c r="E345" s="27">
        <v>0</v>
      </c>
      <c r="F345" s="27">
        <v>0</v>
      </c>
      <c r="G345" s="27">
        <v>3376309017.42</v>
      </c>
      <c r="H345" s="27">
        <v>3376309017.42</v>
      </c>
      <c r="I345" s="27">
        <v>0</v>
      </c>
      <c r="J345" s="39">
        <v>0</v>
      </c>
    </row>
    <row r="346" spans="1:10" ht="24" hidden="1" outlineLevel="1">
      <c r="A346" s="260" t="s">
        <v>380</v>
      </c>
      <c r="B346" s="260"/>
      <c r="C346" s="28" t="s">
        <v>675</v>
      </c>
      <c r="D346" s="28" t="s">
        <v>223</v>
      </c>
      <c r="E346" s="27">
        <v>0</v>
      </c>
      <c r="F346" s="27">
        <v>0</v>
      </c>
      <c r="G346" s="27">
        <v>13833000</v>
      </c>
      <c r="H346" s="27">
        <v>13833000</v>
      </c>
      <c r="I346" s="27">
        <v>0</v>
      </c>
      <c r="J346" s="39">
        <v>0</v>
      </c>
    </row>
    <row r="347" spans="1:10" ht="24" hidden="1" outlineLevel="1">
      <c r="A347" s="260" t="s">
        <v>387</v>
      </c>
      <c r="B347" s="260"/>
      <c r="C347" s="28" t="s">
        <v>674</v>
      </c>
      <c r="D347" s="28" t="s">
        <v>223</v>
      </c>
      <c r="E347" s="27">
        <v>0</v>
      </c>
      <c r="F347" s="27">
        <v>0</v>
      </c>
      <c r="G347" s="27">
        <v>2132156.11</v>
      </c>
      <c r="H347" s="27">
        <v>2132156.11</v>
      </c>
      <c r="I347" s="27">
        <v>0</v>
      </c>
      <c r="J347" s="39">
        <v>0</v>
      </c>
    </row>
    <row r="348" spans="1:10" ht="24" hidden="1" outlineLevel="1">
      <c r="A348" s="260" t="s">
        <v>673</v>
      </c>
      <c r="B348" s="260"/>
      <c r="C348" s="28" t="s">
        <v>672</v>
      </c>
      <c r="D348" s="28" t="s">
        <v>223</v>
      </c>
      <c r="E348" s="27">
        <v>0</v>
      </c>
      <c r="F348" s="27">
        <v>0</v>
      </c>
      <c r="G348" s="27">
        <v>197225613.12</v>
      </c>
      <c r="H348" s="27">
        <v>197225613.12</v>
      </c>
      <c r="I348" s="27">
        <v>0</v>
      </c>
      <c r="J348" s="39">
        <v>0</v>
      </c>
    </row>
    <row r="349" spans="1:10" ht="24" hidden="1" outlineLevel="1">
      <c r="A349" s="260" t="s">
        <v>671</v>
      </c>
      <c r="B349" s="260"/>
      <c r="C349" s="28" t="s">
        <v>670</v>
      </c>
      <c r="D349" s="28" t="s">
        <v>223</v>
      </c>
      <c r="E349" s="27">
        <v>0</v>
      </c>
      <c r="F349" s="27">
        <v>0</v>
      </c>
      <c r="G349" s="27">
        <v>13730424</v>
      </c>
      <c r="H349" s="27">
        <v>13730424</v>
      </c>
      <c r="I349" s="27">
        <v>0</v>
      </c>
      <c r="J349" s="39">
        <v>0</v>
      </c>
    </row>
    <row r="350" spans="1:10" ht="24" hidden="1" outlineLevel="1">
      <c r="A350" s="260" t="s">
        <v>669</v>
      </c>
      <c r="B350" s="260"/>
      <c r="C350" s="28" t="s">
        <v>668</v>
      </c>
      <c r="D350" s="28" t="s">
        <v>223</v>
      </c>
      <c r="E350" s="27">
        <v>0</v>
      </c>
      <c r="F350" s="27">
        <v>0</v>
      </c>
      <c r="G350" s="27">
        <v>457612207.81</v>
      </c>
      <c r="H350" s="27">
        <v>457612207.81</v>
      </c>
      <c r="I350" s="27">
        <v>0</v>
      </c>
      <c r="J350" s="39">
        <v>0</v>
      </c>
    </row>
    <row r="351" spans="1:10" ht="24" hidden="1" outlineLevel="1">
      <c r="A351" s="260" t="s">
        <v>667</v>
      </c>
      <c r="B351" s="260"/>
      <c r="C351" s="28" t="s">
        <v>666</v>
      </c>
      <c r="D351" s="28" t="s">
        <v>223</v>
      </c>
      <c r="E351" s="27">
        <v>0</v>
      </c>
      <c r="F351" s="27">
        <v>0</v>
      </c>
      <c r="G351" s="27">
        <v>12149999.99</v>
      </c>
      <c r="H351" s="27">
        <v>12149999.99</v>
      </c>
      <c r="I351" s="27">
        <v>0</v>
      </c>
      <c r="J351" s="39">
        <v>0</v>
      </c>
    </row>
    <row r="352" spans="1:10" ht="24" hidden="1" outlineLevel="1">
      <c r="A352" s="260" t="s">
        <v>665</v>
      </c>
      <c r="B352" s="260"/>
      <c r="C352" s="28" t="s">
        <v>664</v>
      </c>
      <c r="D352" s="28" t="s">
        <v>223</v>
      </c>
      <c r="E352" s="27">
        <v>0</v>
      </c>
      <c r="F352" s="27">
        <v>0</v>
      </c>
      <c r="G352" s="27">
        <v>1118942751.65</v>
      </c>
      <c r="H352" s="27">
        <v>1118942751.65</v>
      </c>
      <c r="I352" s="27">
        <v>0</v>
      </c>
      <c r="J352" s="39">
        <v>0</v>
      </c>
    </row>
    <row r="353" spans="1:10" ht="24" hidden="1" outlineLevel="1">
      <c r="A353" s="260" t="s">
        <v>663</v>
      </c>
      <c r="B353" s="260"/>
      <c r="C353" s="28" t="s">
        <v>662</v>
      </c>
      <c r="D353" s="28" t="s">
        <v>223</v>
      </c>
      <c r="E353" s="27">
        <v>0</v>
      </c>
      <c r="F353" s="27">
        <v>0</v>
      </c>
      <c r="G353" s="27">
        <v>50261792.88</v>
      </c>
      <c r="H353" s="27">
        <v>50261792.88</v>
      </c>
      <c r="I353" s="27">
        <v>0</v>
      </c>
      <c r="J353" s="39">
        <v>0</v>
      </c>
    </row>
    <row r="354" spans="1:10" ht="24" hidden="1" outlineLevel="1">
      <c r="A354" s="260" t="s">
        <v>661</v>
      </c>
      <c r="B354" s="260"/>
      <c r="C354" s="28" t="s">
        <v>660</v>
      </c>
      <c r="D354" s="28" t="s">
        <v>223</v>
      </c>
      <c r="E354" s="27">
        <v>0</v>
      </c>
      <c r="F354" s="27">
        <v>0</v>
      </c>
      <c r="G354" s="27">
        <v>2000000</v>
      </c>
      <c r="H354" s="27">
        <v>2000000</v>
      </c>
      <c r="I354" s="27">
        <v>0</v>
      </c>
      <c r="J354" s="39">
        <v>0</v>
      </c>
    </row>
    <row r="355" spans="1:10" ht="24" hidden="1" outlineLevel="1">
      <c r="A355" s="260" t="s">
        <v>325</v>
      </c>
      <c r="B355" s="260"/>
      <c r="C355" s="28" t="s">
        <v>659</v>
      </c>
      <c r="D355" s="28" t="s">
        <v>223</v>
      </c>
      <c r="E355" s="27">
        <v>0</v>
      </c>
      <c r="F355" s="27">
        <v>0</v>
      </c>
      <c r="G355" s="27">
        <v>9824601.16</v>
      </c>
      <c r="H355" s="27">
        <v>9824601.16</v>
      </c>
      <c r="I355" s="27">
        <v>0</v>
      </c>
      <c r="J355" s="39">
        <v>0</v>
      </c>
    </row>
    <row r="356" spans="1:10" ht="24" hidden="1" outlineLevel="1">
      <c r="A356" s="260" t="s">
        <v>658</v>
      </c>
      <c r="B356" s="260"/>
      <c r="C356" s="28" t="s">
        <v>657</v>
      </c>
      <c r="D356" s="28" t="s">
        <v>223</v>
      </c>
      <c r="E356" s="27">
        <v>0</v>
      </c>
      <c r="F356" s="27">
        <v>0</v>
      </c>
      <c r="G356" s="27">
        <v>13978277.27</v>
      </c>
      <c r="H356" s="27">
        <v>13978277.27</v>
      </c>
      <c r="I356" s="27">
        <v>0</v>
      </c>
      <c r="J356" s="39">
        <v>0</v>
      </c>
    </row>
    <row r="357" spans="1:10" ht="24" hidden="1" outlineLevel="1">
      <c r="A357" s="260" t="s">
        <v>656</v>
      </c>
      <c r="B357" s="260"/>
      <c r="C357" s="28" t="s">
        <v>655</v>
      </c>
      <c r="D357" s="28" t="s">
        <v>223</v>
      </c>
      <c r="E357" s="27">
        <v>0</v>
      </c>
      <c r="F357" s="27">
        <v>0</v>
      </c>
      <c r="G357" s="27">
        <v>56242229.08</v>
      </c>
      <c r="H357" s="27">
        <v>56242229.08</v>
      </c>
      <c r="I357" s="27">
        <v>0</v>
      </c>
      <c r="J357" s="39">
        <v>0</v>
      </c>
    </row>
    <row r="358" spans="1:10" ht="24" hidden="1" outlineLevel="1">
      <c r="A358" s="260" t="s">
        <v>654</v>
      </c>
      <c r="B358" s="260"/>
      <c r="C358" s="28" t="s">
        <v>653</v>
      </c>
      <c r="D358" s="28" t="s">
        <v>223</v>
      </c>
      <c r="E358" s="27">
        <v>0</v>
      </c>
      <c r="F358" s="27">
        <v>0</v>
      </c>
      <c r="G358" s="27">
        <v>492351356.25</v>
      </c>
      <c r="H358" s="27">
        <v>492351356.25</v>
      </c>
      <c r="I358" s="27">
        <v>0</v>
      </c>
      <c r="J358" s="39">
        <v>0</v>
      </c>
    </row>
    <row r="359" spans="1:10" ht="24" hidden="1" outlineLevel="1">
      <c r="A359" s="260" t="s">
        <v>652</v>
      </c>
      <c r="B359" s="260"/>
      <c r="C359" s="28" t="s">
        <v>651</v>
      </c>
      <c r="D359" s="28" t="s">
        <v>223</v>
      </c>
      <c r="E359" s="27">
        <v>0</v>
      </c>
      <c r="F359" s="27">
        <v>0</v>
      </c>
      <c r="G359" s="27">
        <v>171598105.52</v>
      </c>
      <c r="H359" s="27">
        <v>171598105.52</v>
      </c>
      <c r="I359" s="27">
        <v>0</v>
      </c>
      <c r="J359" s="39">
        <v>0</v>
      </c>
    </row>
    <row r="360" spans="1:10" ht="24" hidden="1" outlineLevel="1">
      <c r="A360" s="260" t="s">
        <v>650</v>
      </c>
      <c r="B360" s="260"/>
      <c r="C360" s="28" t="s">
        <v>649</v>
      </c>
      <c r="D360" s="28" t="s">
        <v>223</v>
      </c>
      <c r="E360" s="27">
        <v>0</v>
      </c>
      <c r="F360" s="27">
        <v>0</v>
      </c>
      <c r="G360" s="27">
        <v>8257966.08</v>
      </c>
      <c r="H360" s="27">
        <v>8257966.08</v>
      </c>
      <c r="I360" s="27">
        <v>0</v>
      </c>
      <c r="J360" s="39">
        <v>0</v>
      </c>
    </row>
    <row r="361" spans="1:10" ht="24" hidden="1" outlineLevel="1">
      <c r="A361" s="260" t="s">
        <v>648</v>
      </c>
      <c r="B361" s="260"/>
      <c r="C361" s="28" t="s">
        <v>647</v>
      </c>
      <c r="D361" s="28" t="s">
        <v>223</v>
      </c>
      <c r="E361" s="27">
        <v>0</v>
      </c>
      <c r="F361" s="27">
        <v>0</v>
      </c>
      <c r="G361" s="27">
        <v>80503774.85</v>
      </c>
      <c r="H361" s="27">
        <v>80503774.85</v>
      </c>
      <c r="I361" s="27">
        <v>0</v>
      </c>
      <c r="J361" s="39">
        <v>0</v>
      </c>
    </row>
    <row r="362" spans="1:10" ht="24" hidden="1" outlineLevel="1">
      <c r="A362" s="260" t="s">
        <v>646</v>
      </c>
      <c r="B362" s="260"/>
      <c r="C362" s="28" t="s">
        <v>645</v>
      </c>
      <c r="D362" s="28" t="s">
        <v>223</v>
      </c>
      <c r="E362" s="27">
        <v>0</v>
      </c>
      <c r="F362" s="27">
        <v>0</v>
      </c>
      <c r="G362" s="27">
        <v>20448386.5</v>
      </c>
      <c r="H362" s="27">
        <v>20448386.5</v>
      </c>
      <c r="I362" s="27">
        <v>0</v>
      </c>
      <c r="J362" s="39">
        <v>0</v>
      </c>
    </row>
    <row r="363" spans="1:10" ht="12.75" hidden="1" outlineLevel="1">
      <c r="A363" s="205" t="s">
        <v>222</v>
      </c>
      <c r="B363" s="205"/>
      <c r="C363" s="205"/>
      <c r="D363" s="205"/>
      <c r="E363" s="26">
        <v>0</v>
      </c>
      <c r="F363" s="26">
        <v>0</v>
      </c>
      <c r="G363" s="26">
        <v>8476674638.93</v>
      </c>
      <c r="H363" s="26">
        <v>8476674638.93</v>
      </c>
      <c r="I363" s="26">
        <v>0</v>
      </c>
      <c r="J363" s="26">
        <v>0</v>
      </c>
    </row>
    <row r="364" spans="1:10" ht="12.75" hidden="1" outlineLevel="1">
      <c r="A364" s="258" t="s">
        <v>644</v>
      </c>
      <c r="B364" s="258"/>
      <c r="C364" s="258"/>
      <c r="D364" s="258"/>
      <c r="E364" s="258"/>
      <c r="F364" s="258"/>
      <c r="G364" s="258"/>
      <c r="H364" s="258"/>
      <c r="I364" s="258"/>
      <c r="J364" s="258"/>
    </row>
    <row r="365" spans="1:10" ht="24" hidden="1" outlineLevel="1">
      <c r="A365" s="260" t="s">
        <v>643</v>
      </c>
      <c r="B365" s="260"/>
      <c r="C365" s="28" t="s">
        <v>642</v>
      </c>
      <c r="D365" s="28" t="s">
        <v>223</v>
      </c>
      <c r="E365" s="27">
        <v>0</v>
      </c>
      <c r="F365" s="27">
        <v>0</v>
      </c>
      <c r="G365" s="27">
        <v>12318714909.52</v>
      </c>
      <c r="H365" s="27">
        <v>12318714909.52</v>
      </c>
      <c r="I365" s="27">
        <v>0</v>
      </c>
      <c r="J365" s="39">
        <v>0</v>
      </c>
    </row>
    <row r="366" spans="1:10" ht="24" hidden="1" outlineLevel="1">
      <c r="A366" s="260" t="s">
        <v>641</v>
      </c>
      <c r="B366" s="260"/>
      <c r="C366" s="28" t="s">
        <v>640</v>
      </c>
      <c r="D366" s="28" t="s">
        <v>223</v>
      </c>
      <c r="E366" s="27">
        <v>0</v>
      </c>
      <c r="F366" s="27">
        <v>0</v>
      </c>
      <c r="G366" s="27">
        <v>10723654601.09</v>
      </c>
      <c r="H366" s="27">
        <v>10723654601.09</v>
      </c>
      <c r="I366" s="27">
        <v>0</v>
      </c>
      <c r="J366" s="39">
        <v>0</v>
      </c>
    </row>
    <row r="367" spans="1:10" ht="24" hidden="1" outlineLevel="1">
      <c r="A367" s="260" t="s">
        <v>639</v>
      </c>
      <c r="B367" s="260"/>
      <c r="C367" s="28" t="s">
        <v>638</v>
      </c>
      <c r="D367" s="28" t="s">
        <v>223</v>
      </c>
      <c r="E367" s="27">
        <v>0</v>
      </c>
      <c r="F367" s="27">
        <v>0</v>
      </c>
      <c r="G367" s="27">
        <v>306119557</v>
      </c>
      <c r="H367" s="27">
        <v>306119557</v>
      </c>
      <c r="I367" s="27">
        <v>0</v>
      </c>
      <c r="J367" s="39">
        <v>0</v>
      </c>
    </row>
    <row r="368" spans="1:10" ht="24" hidden="1" outlineLevel="1">
      <c r="A368" s="260" t="s">
        <v>637</v>
      </c>
      <c r="B368" s="260"/>
      <c r="C368" s="28" t="s">
        <v>636</v>
      </c>
      <c r="D368" s="28" t="s">
        <v>223</v>
      </c>
      <c r="E368" s="27">
        <v>0</v>
      </c>
      <c r="F368" s="27">
        <v>0</v>
      </c>
      <c r="G368" s="27">
        <v>149390</v>
      </c>
      <c r="H368" s="27">
        <v>149390</v>
      </c>
      <c r="I368" s="27">
        <v>0</v>
      </c>
      <c r="J368" s="39">
        <v>0</v>
      </c>
    </row>
    <row r="369" spans="1:10" ht="24" hidden="1" outlineLevel="1">
      <c r="A369" s="260" t="s">
        <v>635</v>
      </c>
      <c r="B369" s="260"/>
      <c r="C369" s="28" t="s">
        <v>634</v>
      </c>
      <c r="D369" s="28" t="s">
        <v>223</v>
      </c>
      <c r="E369" s="27">
        <v>0</v>
      </c>
      <c r="F369" s="27">
        <v>0</v>
      </c>
      <c r="G369" s="27">
        <v>454138</v>
      </c>
      <c r="H369" s="27">
        <v>454138</v>
      </c>
      <c r="I369" s="27">
        <v>0</v>
      </c>
      <c r="J369" s="39">
        <v>0</v>
      </c>
    </row>
    <row r="370" spans="1:10" ht="24" hidden="1" outlineLevel="1">
      <c r="A370" s="260" t="s">
        <v>633</v>
      </c>
      <c r="B370" s="260"/>
      <c r="C370" s="28" t="s">
        <v>632</v>
      </c>
      <c r="D370" s="28" t="s">
        <v>223</v>
      </c>
      <c r="E370" s="27">
        <v>0</v>
      </c>
      <c r="F370" s="27">
        <v>0</v>
      </c>
      <c r="G370" s="27">
        <v>145678</v>
      </c>
      <c r="H370" s="27">
        <v>145678</v>
      </c>
      <c r="I370" s="27">
        <v>0</v>
      </c>
      <c r="J370" s="39">
        <v>0</v>
      </c>
    </row>
    <row r="371" spans="1:10" ht="24" hidden="1" outlineLevel="1">
      <c r="A371" s="260" t="s">
        <v>631</v>
      </c>
      <c r="B371" s="260"/>
      <c r="C371" s="28" t="s">
        <v>630</v>
      </c>
      <c r="D371" s="28" t="s">
        <v>223</v>
      </c>
      <c r="E371" s="27">
        <v>0</v>
      </c>
      <c r="F371" s="27">
        <v>0</v>
      </c>
      <c r="G371" s="27">
        <v>871881</v>
      </c>
      <c r="H371" s="27">
        <v>871881</v>
      </c>
      <c r="I371" s="27">
        <v>0</v>
      </c>
      <c r="J371" s="39">
        <v>0</v>
      </c>
    </row>
    <row r="372" spans="1:10" ht="24" hidden="1" outlineLevel="1">
      <c r="A372" s="260" t="s">
        <v>629</v>
      </c>
      <c r="B372" s="260"/>
      <c r="C372" s="28" t="s">
        <v>628</v>
      </c>
      <c r="D372" s="28" t="s">
        <v>223</v>
      </c>
      <c r="E372" s="27">
        <v>0</v>
      </c>
      <c r="F372" s="27">
        <v>0</v>
      </c>
      <c r="G372" s="27">
        <v>958112731</v>
      </c>
      <c r="H372" s="27">
        <v>958112731</v>
      </c>
      <c r="I372" s="27">
        <v>0</v>
      </c>
      <c r="J372" s="39">
        <v>0</v>
      </c>
    </row>
    <row r="373" spans="1:10" ht="24" hidden="1" outlineLevel="1">
      <c r="A373" s="260" t="s">
        <v>627</v>
      </c>
      <c r="B373" s="260"/>
      <c r="C373" s="28" t="s">
        <v>626</v>
      </c>
      <c r="D373" s="28" t="s">
        <v>223</v>
      </c>
      <c r="E373" s="27">
        <v>0</v>
      </c>
      <c r="F373" s="27">
        <v>0</v>
      </c>
      <c r="G373" s="27">
        <v>939657</v>
      </c>
      <c r="H373" s="27">
        <v>939657</v>
      </c>
      <c r="I373" s="27">
        <v>0</v>
      </c>
      <c r="J373" s="39">
        <v>0</v>
      </c>
    </row>
    <row r="374" spans="1:10" ht="24" hidden="1" outlineLevel="1">
      <c r="A374" s="260" t="s">
        <v>625</v>
      </c>
      <c r="B374" s="260"/>
      <c r="C374" s="28" t="s">
        <v>624</v>
      </c>
      <c r="D374" s="28" t="s">
        <v>223</v>
      </c>
      <c r="E374" s="27">
        <v>0</v>
      </c>
      <c r="F374" s="27">
        <v>0</v>
      </c>
      <c r="G374" s="27">
        <v>3070350</v>
      </c>
      <c r="H374" s="27">
        <v>3070350</v>
      </c>
      <c r="I374" s="27">
        <v>0</v>
      </c>
      <c r="J374" s="39">
        <v>0</v>
      </c>
    </row>
    <row r="375" spans="1:10" ht="24" hidden="1" outlineLevel="1">
      <c r="A375" s="260" t="s">
        <v>623</v>
      </c>
      <c r="B375" s="260"/>
      <c r="C375" s="28" t="s">
        <v>622</v>
      </c>
      <c r="D375" s="28" t="s">
        <v>223</v>
      </c>
      <c r="E375" s="27">
        <v>0</v>
      </c>
      <c r="F375" s="27">
        <v>0</v>
      </c>
      <c r="G375" s="27">
        <v>140252090</v>
      </c>
      <c r="H375" s="27">
        <v>140252090</v>
      </c>
      <c r="I375" s="27">
        <v>0</v>
      </c>
      <c r="J375" s="39">
        <v>0</v>
      </c>
    </row>
    <row r="376" spans="1:10" ht="24" hidden="1" outlineLevel="1">
      <c r="A376" s="260" t="s">
        <v>621</v>
      </c>
      <c r="B376" s="260"/>
      <c r="C376" s="28" t="s">
        <v>620</v>
      </c>
      <c r="D376" s="28" t="s">
        <v>223</v>
      </c>
      <c r="E376" s="27">
        <v>0</v>
      </c>
      <c r="F376" s="27">
        <v>0</v>
      </c>
      <c r="G376" s="27">
        <v>67859483</v>
      </c>
      <c r="H376" s="27">
        <v>67859483</v>
      </c>
      <c r="I376" s="27">
        <v>0</v>
      </c>
      <c r="J376" s="39">
        <v>0</v>
      </c>
    </row>
    <row r="377" spans="1:10" ht="24" hidden="1" outlineLevel="1">
      <c r="A377" s="260" t="s">
        <v>619</v>
      </c>
      <c r="B377" s="260"/>
      <c r="C377" s="28" t="s">
        <v>618</v>
      </c>
      <c r="D377" s="28" t="s">
        <v>223</v>
      </c>
      <c r="E377" s="27">
        <v>0</v>
      </c>
      <c r="F377" s="27">
        <v>0</v>
      </c>
      <c r="G377" s="27">
        <v>174067</v>
      </c>
      <c r="H377" s="27">
        <v>174067</v>
      </c>
      <c r="I377" s="27">
        <v>0</v>
      </c>
      <c r="J377" s="39">
        <v>0</v>
      </c>
    </row>
    <row r="378" spans="1:10" ht="24" hidden="1" outlineLevel="1">
      <c r="A378" s="260" t="s">
        <v>617</v>
      </c>
      <c r="B378" s="260"/>
      <c r="C378" s="28" t="s">
        <v>616</v>
      </c>
      <c r="D378" s="28" t="s">
        <v>223</v>
      </c>
      <c r="E378" s="27">
        <v>0</v>
      </c>
      <c r="F378" s="27">
        <v>0</v>
      </c>
      <c r="G378" s="27">
        <v>2855698050.41</v>
      </c>
      <c r="H378" s="27">
        <v>2855698050.41</v>
      </c>
      <c r="I378" s="27">
        <v>0</v>
      </c>
      <c r="J378" s="39">
        <v>0</v>
      </c>
    </row>
    <row r="379" spans="1:10" ht="24" hidden="1" outlineLevel="1">
      <c r="A379" s="260" t="s">
        <v>615</v>
      </c>
      <c r="B379" s="260"/>
      <c r="C379" s="28" t="s">
        <v>614</v>
      </c>
      <c r="D379" s="28" t="s">
        <v>223</v>
      </c>
      <c r="E379" s="27">
        <v>0</v>
      </c>
      <c r="F379" s="27">
        <v>0</v>
      </c>
      <c r="G379" s="27">
        <v>357840.02</v>
      </c>
      <c r="H379" s="27">
        <v>357840.02</v>
      </c>
      <c r="I379" s="27">
        <v>0</v>
      </c>
      <c r="J379" s="39">
        <v>0</v>
      </c>
    </row>
    <row r="380" spans="1:10" ht="24" hidden="1" outlineLevel="1">
      <c r="A380" s="260" t="s">
        <v>613</v>
      </c>
      <c r="B380" s="260"/>
      <c r="C380" s="28" t="s">
        <v>612</v>
      </c>
      <c r="D380" s="28" t="s">
        <v>223</v>
      </c>
      <c r="E380" s="27">
        <v>0</v>
      </c>
      <c r="F380" s="27">
        <v>0</v>
      </c>
      <c r="G380" s="27">
        <v>3218434.41</v>
      </c>
      <c r="H380" s="27">
        <v>3218434.41</v>
      </c>
      <c r="I380" s="27">
        <v>0</v>
      </c>
      <c r="J380" s="39">
        <v>0</v>
      </c>
    </row>
    <row r="381" spans="1:10" ht="24" hidden="1" outlineLevel="1">
      <c r="A381" s="260" t="s">
        <v>611</v>
      </c>
      <c r="B381" s="260"/>
      <c r="C381" s="28" t="s">
        <v>610</v>
      </c>
      <c r="D381" s="28" t="s">
        <v>223</v>
      </c>
      <c r="E381" s="27">
        <v>0</v>
      </c>
      <c r="F381" s="27">
        <v>0</v>
      </c>
      <c r="G381" s="27">
        <v>993123.76</v>
      </c>
      <c r="H381" s="27">
        <v>993123.76</v>
      </c>
      <c r="I381" s="27">
        <v>0</v>
      </c>
      <c r="J381" s="39">
        <v>0</v>
      </c>
    </row>
    <row r="382" spans="1:10" ht="24" hidden="1" outlineLevel="1">
      <c r="A382" s="260" t="s">
        <v>609</v>
      </c>
      <c r="B382" s="260"/>
      <c r="C382" s="28" t="s">
        <v>608</v>
      </c>
      <c r="D382" s="28" t="s">
        <v>223</v>
      </c>
      <c r="E382" s="27">
        <v>0</v>
      </c>
      <c r="F382" s="27">
        <v>0</v>
      </c>
      <c r="G382" s="27">
        <v>2020581.8</v>
      </c>
      <c r="H382" s="27">
        <v>2020581.8</v>
      </c>
      <c r="I382" s="27">
        <v>0</v>
      </c>
      <c r="J382" s="39">
        <v>0</v>
      </c>
    </row>
    <row r="383" spans="1:10" ht="24" hidden="1" outlineLevel="1">
      <c r="A383" s="260" t="s">
        <v>607</v>
      </c>
      <c r="B383" s="260"/>
      <c r="C383" s="28" t="s">
        <v>606</v>
      </c>
      <c r="D383" s="28" t="s">
        <v>223</v>
      </c>
      <c r="E383" s="27">
        <v>0</v>
      </c>
      <c r="F383" s="27">
        <v>0</v>
      </c>
      <c r="G383" s="27">
        <v>5110295445.34</v>
      </c>
      <c r="H383" s="27">
        <v>5110295445.34</v>
      </c>
      <c r="I383" s="27">
        <v>0</v>
      </c>
      <c r="J383" s="39">
        <v>0</v>
      </c>
    </row>
    <row r="384" spans="1:10" ht="24" hidden="1" outlineLevel="1">
      <c r="A384" s="260" t="s">
        <v>605</v>
      </c>
      <c r="B384" s="260"/>
      <c r="C384" s="28" t="s">
        <v>604</v>
      </c>
      <c r="D384" s="28" t="s">
        <v>223</v>
      </c>
      <c r="E384" s="27">
        <v>0</v>
      </c>
      <c r="F384" s="27">
        <v>0</v>
      </c>
      <c r="G384" s="27">
        <v>5174903.74</v>
      </c>
      <c r="H384" s="27">
        <v>5174903.74</v>
      </c>
      <c r="I384" s="27">
        <v>0</v>
      </c>
      <c r="J384" s="39">
        <v>0</v>
      </c>
    </row>
    <row r="385" spans="1:10" ht="24" hidden="1" outlineLevel="1">
      <c r="A385" s="260" t="s">
        <v>603</v>
      </c>
      <c r="B385" s="260"/>
      <c r="C385" s="28" t="s">
        <v>602</v>
      </c>
      <c r="D385" s="28" t="s">
        <v>223</v>
      </c>
      <c r="E385" s="27">
        <v>0</v>
      </c>
      <c r="F385" s="27">
        <v>0</v>
      </c>
      <c r="G385" s="27">
        <v>14477206.06</v>
      </c>
      <c r="H385" s="27">
        <v>14477206.06</v>
      </c>
      <c r="I385" s="27">
        <v>0</v>
      </c>
      <c r="J385" s="39">
        <v>0</v>
      </c>
    </row>
    <row r="386" spans="1:10" ht="24" hidden="1" outlineLevel="1">
      <c r="A386" s="260" t="s">
        <v>601</v>
      </c>
      <c r="B386" s="260"/>
      <c r="C386" s="28" t="s">
        <v>600</v>
      </c>
      <c r="D386" s="28" t="s">
        <v>223</v>
      </c>
      <c r="E386" s="27">
        <v>0</v>
      </c>
      <c r="F386" s="27">
        <v>0</v>
      </c>
      <c r="G386" s="27">
        <v>547717099.54</v>
      </c>
      <c r="H386" s="27">
        <v>547717099.54</v>
      </c>
      <c r="I386" s="27">
        <v>0</v>
      </c>
      <c r="J386" s="39">
        <v>0</v>
      </c>
    </row>
    <row r="387" spans="1:10" ht="24" hidden="1" outlineLevel="1">
      <c r="A387" s="260" t="s">
        <v>599</v>
      </c>
      <c r="B387" s="260"/>
      <c r="C387" s="28" t="s">
        <v>598</v>
      </c>
      <c r="D387" s="28" t="s">
        <v>223</v>
      </c>
      <c r="E387" s="27">
        <v>0</v>
      </c>
      <c r="F387" s="27">
        <v>0</v>
      </c>
      <c r="G387" s="27">
        <v>153102499.11</v>
      </c>
      <c r="H387" s="27">
        <v>153102499.11</v>
      </c>
      <c r="I387" s="27">
        <v>0</v>
      </c>
      <c r="J387" s="39">
        <v>0</v>
      </c>
    </row>
    <row r="388" spans="1:10" ht="24" hidden="1" outlineLevel="1">
      <c r="A388" s="260" t="s">
        <v>597</v>
      </c>
      <c r="B388" s="260"/>
      <c r="C388" s="28" t="s">
        <v>596</v>
      </c>
      <c r="D388" s="28" t="s">
        <v>223</v>
      </c>
      <c r="E388" s="27">
        <v>0</v>
      </c>
      <c r="F388" s="27">
        <v>0</v>
      </c>
      <c r="G388" s="27">
        <v>254086.93</v>
      </c>
      <c r="H388" s="27">
        <v>254086.93</v>
      </c>
      <c r="I388" s="27">
        <v>0</v>
      </c>
      <c r="J388" s="39">
        <v>0</v>
      </c>
    </row>
    <row r="389" spans="1:10" ht="12.75" hidden="1" outlineLevel="1">
      <c r="A389" s="205" t="s">
        <v>222</v>
      </c>
      <c r="B389" s="205"/>
      <c r="C389" s="205"/>
      <c r="D389" s="205"/>
      <c r="E389" s="26">
        <v>0</v>
      </c>
      <c r="F389" s="26">
        <v>0</v>
      </c>
      <c r="G389" s="26">
        <v>33213827803.73</v>
      </c>
      <c r="H389" s="26">
        <v>33213827803.73</v>
      </c>
      <c r="I389" s="26">
        <v>0</v>
      </c>
      <c r="J389" s="26">
        <v>0</v>
      </c>
    </row>
    <row r="390" spans="1:10" ht="12.75" collapsed="1">
      <c r="A390" s="199" t="s">
        <v>1890</v>
      </c>
      <c r="B390" s="199"/>
      <c r="C390" s="199"/>
      <c r="D390" s="199"/>
      <c r="E390" s="200"/>
      <c r="F390" s="200"/>
      <c r="G390" s="200">
        <f>SUMIF($A$88:$A$389,$A$389,G88:G389)</f>
        <v>57214933863.84</v>
      </c>
      <c r="H390" s="200">
        <f>SUMIF($A$88:$A$389,$A$389,H88:H389)</f>
        <v>57214933863.84</v>
      </c>
      <c r="I390" s="200"/>
      <c r="J390" s="200"/>
    </row>
    <row r="391" spans="1:10" ht="14.25" customHeight="1">
      <c r="A391" s="258" t="s">
        <v>595</v>
      </c>
      <c r="B391" s="258"/>
      <c r="C391" s="258"/>
      <c r="D391" s="258"/>
      <c r="E391" s="258"/>
      <c r="F391" s="258"/>
      <c r="G391" s="258"/>
      <c r="H391" s="258"/>
      <c r="I391" s="258"/>
      <c r="J391" s="258"/>
    </row>
    <row r="392" spans="1:10" ht="23.25" customHeight="1">
      <c r="A392" s="260" t="s">
        <v>594</v>
      </c>
      <c r="B392" s="260"/>
      <c r="C392" s="28" t="s">
        <v>593</v>
      </c>
      <c r="D392" s="28" t="s">
        <v>223</v>
      </c>
      <c r="E392" s="27">
        <v>0</v>
      </c>
      <c r="F392" s="27">
        <v>0</v>
      </c>
      <c r="G392" s="27">
        <v>1715866.13</v>
      </c>
      <c r="H392" s="27">
        <v>1715866.13</v>
      </c>
      <c r="I392" s="27">
        <v>0</v>
      </c>
      <c r="J392" s="39">
        <v>0</v>
      </c>
    </row>
    <row r="393" spans="1:10" ht="12" customHeight="1">
      <c r="A393" s="267" t="s">
        <v>222</v>
      </c>
      <c r="B393" s="267"/>
      <c r="C393" s="267"/>
      <c r="D393" s="267"/>
      <c r="E393" s="198">
        <v>0</v>
      </c>
      <c r="F393" s="198">
        <v>0</v>
      </c>
      <c r="G393" s="198">
        <v>1715866.13</v>
      </c>
      <c r="H393" s="198">
        <v>1715866.13</v>
      </c>
      <c r="I393" s="198">
        <v>0</v>
      </c>
      <c r="J393" s="198">
        <v>0</v>
      </c>
    </row>
    <row r="394" spans="1:10" ht="14.25" customHeight="1">
      <c r="A394" s="258" t="s">
        <v>592</v>
      </c>
      <c r="B394" s="258"/>
      <c r="C394" s="258"/>
      <c r="D394" s="258"/>
      <c r="E394" s="258"/>
      <c r="F394" s="258"/>
      <c r="G394" s="258"/>
      <c r="H394" s="258"/>
      <c r="I394" s="258"/>
      <c r="J394" s="258"/>
    </row>
    <row r="395" spans="1:10" ht="23.25" customHeight="1">
      <c r="A395" s="260" t="s">
        <v>591</v>
      </c>
      <c r="B395" s="260"/>
      <c r="C395" s="28" t="s">
        <v>590</v>
      </c>
      <c r="D395" s="28" t="s">
        <v>223</v>
      </c>
      <c r="E395" s="27">
        <v>0</v>
      </c>
      <c r="F395" s="27">
        <v>0</v>
      </c>
      <c r="G395" s="27">
        <v>326775897.88</v>
      </c>
      <c r="H395" s="27">
        <v>326775897.88</v>
      </c>
      <c r="I395" s="27">
        <v>0</v>
      </c>
      <c r="J395" s="39">
        <v>0</v>
      </c>
    </row>
    <row r="396" spans="1:10" ht="23.25" customHeight="1">
      <c r="A396" s="260" t="s">
        <v>589</v>
      </c>
      <c r="B396" s="260"/>
      <c r="C396" s="28" t="s">
        <v>588</v>
      </c>
      <c r="D396" s="28" t="s">
        <v>223</v>
      </c>
      <c r="E396" s="27">
        <v>2023266.81</v>
      </c>
      <c r="F396" s="27">
        <v>0</v>
      </c>
      <c r="G396" s="27">
        <v>0</v>
      </c>
      <c r="H396" s="27">
        <v>0</v>
      </c>
      <c r="I396" s="27">
        <v>2023266.81</v>
      </c>
      <c r="J396" s="39">
        <v>0</v>
      </c>
    </row>
    <row r="397" spans="1:10" ht="23.25" customHeight="1">
      <c r="A397" s="260" t="s">
        <v>587</v>
      </c>
      <c r="B397" s="260"/>
      <c r="C397" s="28" t="s">
        <v>586</v>
      </c>
      <c r="D397" s="28" t="s">
        <v>223</v>
      </c>
      <c r="E397" s="27">
        <v>6579293.05</v>
      </c>
      <c r="F397" s="27">
        <v>0</v>
      </c>
      <c r="G397" s="27">
        <v>0</v>
      </c>
      <c r="H397" s="27">
        <v>0</v>
      </c>
      <c r="I397" s="27">
        <v>6579293.05</v>
      </c>
      <c r="J397" s="39">
        <v>0</v>
      </c>
    </row>
    <row r="398" spans="1:10" ht="22.5" customHeight="1">
      <c r="A398" s="260" t="s">
        <v>585</v>
      </c>
      <c r="B398" s="260"/>
      <c r="C398" s="28" t="s">
        <v>584</v>
      </c>
      <c r="D398" s="28" t="s">
        <v>223</v>
      </c>
      <c r="E398" s="27">
        <v>451012003.19</v>
      </c>
      <c r="F398" s="27">
        <v>0</v>
      </c>
      <c r="G398" s="27">
        <v>13537432951.11</v>
      </c>
      <c r="H398" s="27">
        <v>13483118264.44</v>
      </c>
      <c r="I398" s="27">
        <v>505326689.86</v>
      </c>
      <c r="J398" s="39">
        <v>0</v>
      </c>
    </row>
    <row r="399" spans="1:10" ht="12.75" customHeight="1">
      <c r="A399" s="267" t="s">
        <v>222</v>
      </c>
      <c r="B399" s="267"/>
      <c r="C399" s="267"/>
      <c r="D399" s="267"/>
      <c r="E399" s="198">
        <v>459614563.05</v>
      </c>
      <c r="F399" s="198">
        <v>0</v>
      </c>
      <c r="G399" s="198">
        <v>13864208848.99</v>
      </c>
      <c r="H399" s="198">
        <v>13809894162.32</v>
      </c>
      <c r="I399" s="198">
        <v>513929249.72</v>
      </c>
      <c r="J399" s="198">
        <v>0</v>
      </c>
    </row>
    <row r="400" spans="1:10" ht="14.25" customHeight="1">
      <c r="A400" s="258" t="s">
        <v>583</v>
      </c>
      <c r="B400" s="258"/>
      <c r="C400" s="258"/>
      <c r="D400" s="258"/>
      <c r="E400" s="258"/>
      <c r="F400" s="258"/>
      <c r="G400" s="258"/>
      <c r="H400" s="258"/>
      <c r="I400" s="258"/>
      <c r="J400" s="258"/>
    </row>
    <row r="401" spans="1:10" ht="23.25" customHeight="1">
      <c r="A401" s="260" t="s">
        <v>582</v>
      </c>
      <c r="B401" s="260"/>
      <c r="C401" s="28" t="s">
        <v>581</v>
      </c>
      <c r="D401" s="28" t="s">
        <v>223</v>
      </c>
      <c r="E401" s="27">
        <v>60924046.75</v>
      </c>
      <c r="F401" s="27">
        <v>0</v>
      </c>
      <c r="G401" s="27">
        <v>4950272.73</v>
      </c>
      <c r="H401" s="27">
        <v>4950272.73</v>
      </c>
      <c r="I401" s="27">
        <v>60924046.75</v>
      </c>
      <c r="J401" s="39">
        <v>0</v>
      </c>
    </row>
    <row r="402" spans="1:10" ht="22.5" customHeight="1">
      <c r="A402" s="260" t="s">
        <v>580</v>
      </c>
      <c r="B402" s="260"/>
      <c r="C402" s="28" t="s">
        <v>579</v>
      </c>
      <c r="D402" s="28" t="s">
        <v>223</v>
      </c>
      <c r="E402" s="27">
        <v>20552500.11</v>
      </c>
      <c r="F402" s="27">
        <v>0</v>
      </c>
      <c r="G402" s="27">
        <v>0</v>
      </c>
      <c r="H402" s="27">
        <v>0</v>
      </c>
      <c r="I402" s="27">
        <v>20552500.11</v>
      </c>
      <c r="J402" s="39">
        <v>0</v>
      </c>
    </row>
    <row r="403" spans="1:10" ht="23.25" customHeight="1">
      <c r="A403" s="260" t="s">
        <v>578</v>
      </c>
      <c r="B403" s="260"/>
      <c r="C403" s="28" t="s">
        <v>577</v>
      </c>
      <c r="D403" s="28" t="s">
        <v>223</v>
      </c>
      <c r="E403" s="27">
        <v>210161729.83</v>
      </c>
      <c r="F403" s="27">
        <v>0</v>
      </c>
      <c r="G403" s="27">
        <v>0</v>
      </c>
      <c r="H403" s="27">
        <v>0</v>
      </c>
      <c r="I403" s="27">
        <v>210161729.83</v>
      </c>
      <c r="J403" s="39">
        <v>0</v>
      </c>
    </row>
    <row r="404" spans="1:10" ht="23.25" customHeight="1">
      <c r="A404" s="260" t="s">
        <v>576</v>
      </c>
      <c r="B404" s="260"/>
      <c r="C404" s="28" t="s">
        <v>575</v>
      </c>
      <c r="D404" s="28" t="s">
        <v>223</v>
      </c>
      <c r="E404" s="27">
        <v>1082120328.79</v>
      </c>
      <c r="F404" s="27">
        <v>0</v>
      </c>
      <c r="G404" s="27">
        <v>5871056539.4</v>
      </c>
      <c r="H404" s="27">
        <v>4756407664.95</v>
      </c>
      <c r="I404" s="27">
        <v>2196769203.24</v>
      </c>
      <c r="J404" s="39">
        <v>0</v>
      </c>
    </row>
    <row r="405" spans="1:10" ht="12" customHeight="1">
      <c r="A405" s="267" t="s">
        <v>222</v>
      </c>
      <c r="B405" s="267"/>
      <c r="C405" s="267"/>
      <c r="D405" s="267"/>
      <c r="E405" s="198">
        <v>1373758605.48</v>
      </c>
      <c r="F405" s="198">
        <v>0</v>
      </c>
      <c r="G405" s="198">
        <v>5876006812.13</v>
      </c>
      <c r="H405" s="198">
        <v>4761357937.68</v>
      </c>
      <c r="I405" s="198">
        <v>2488407479.93</v>
      </c>
      <c r="J405" s="198">
        <v>0</v>
      </c>
    </row>
    <row r="406" spans="1:10" ht="14.25" customHeight="1">
      <c r="A406" s="258" t="s">
        <v>574</v>
      </c>
      <c r="B406" s="258"/>
      <c r="C406" s="258"/>
      <c r="D406" s="258"/>
      <c r="E406" s="258"/>
      <c r="F406" s="258"/>
      <c r="G406" s="258"/>
      <c r="H406" s="258"/>
      <c r="I406" s="258"/>
      <c r="J406" s="258"/>
    </row>
    <row r="407" spans="1:10" ht="23.25" customHeight="1">
      <c r="A407" s="260" t="s">
        <v>573</v>
      </c>
      <c r="B407" s="260"/>
      <c r="C407" s="28" t="s">
        <v>572</v>
      </c>
      <c r="D407" s="28" t="s">
        <v>223</v>
      </c>
      <c r="E407" s="27">
        <v>23832698.56</v>
      </c>
      <c r="F407" s="27">
        <v>0</v>
      </c>
      <c r="G407" s="27">
        <v>0</v>
      </c>
      <c r="H407" s="27">
        <v>23832698.56</v>
      </c>
      <c r="I407" s="27">
        <v>0</v>
      </c>
      <c r="J407" s="39">
        <v>0</v>
      </c>
    </row>
    <row r="408" spans="1:10" ht="12" customHeight="1">
      <c r="A408" s="267" t="s">
        <v>222</v>
      </c>
      <c r="B408" s="267"/>
      <c r="C408" s="267"/>
      <c r="D408" s="267"/>
      <c r="E408" s="198">
        <v>23832698.56</v>
      </c>
      <c r="F408" s="198">
        <v>0</v>
      </c>
      <c r="G408" s="198">
        <v>0</v>
      </c>
      <c r="H408" s="198">
        <v>23832698.56</v>
      </c>
      <c r="I408" s="198">
        <v>0</v>
      </c>
      <c r="J408" s="198">
        <v>0</v>
      </c>
    </row>
    <row r="409" spans="1:10" ht="14.25" customHeight="1">
      <c r="A409" s="258" t="s">
        <v>571</v>
      </c>
      <c r="B409" s="258"/>
      <c r="C409" s="258"/>
      <c r="D409" s="258"/>
      <c r="E409" s="258"/>
      <c r="F409" s="258"/>
      <c r="G409" s="258"/>
      <c r="H409" s="258"/>
      <c r="I409" s="258"/>
      <c r="J409" s="258"/>
    </row>
    <row r="410" spans="1:10" ht="23.25" customHeight="1">
      <c r="A410" s="260" t="s">
        <v>570</v>
      </c>
      <c r="B410" s="260"/>
      <c r="C410" s="28" t="s">
        <v>569</v>
      </c>
      <c r="D410" s="28" t="s">
        <v>223</v>
      </c>
      <c r="E410" s="27">
        <v>377864448.48</v>
      </c>
      <c r="F410" s="27">
        <v>0</v>
      </c>
      <c r="G410" s="27">
        <v>540730982.49</v>
      </c>
      <c r="H410" s="27">
        <v>405123215.76</v>
      </c>
      <c r="I410" s="27">
        <v>513472215.21</v>
      </c>
      <c r="J410" s="39">
        <v>0</v>
      </c>
    </row>
    <row r="411" spans="1:10" ht="12.75" customHeight="1">
      <c r="A411" s="267" t="s">
        <v>222</v>
      </c>
      <c r="B411" s="267"/>
      <c r="C411" s="267"/>
      <c r="D411" s="267"/>
      <c r="E411" s="198">
        <v>377864448.48</v>
      </c>
      <c r="F411" s="198">
        <v>0</v>
      </c>
      <c r="G411" s="198">
        <v>540730982.49</v>
      </c>
      <c r="H411" s="198">
        <v>405123215.76</v>
      </c>
      <c r="I411" s="198">
        <v>513472215.21</v>
      </c>
      <c r="J411" s="198">
        <v>0</v>
      </c>
    </row>
    <row r="412" spans="1:10" ht="15" customHeight="1">
      <c r="A412" s="258" t="s">
        <v>562</v>
      </c>
      <c r="B412" s="258"/>
      <c r="C412" s="258"/>
      <c r="D412" s="258"/>
      <c r="E412" s="258"/>
      <c r="F412" s="258"/>
      <c r="G412" s="258"/>
      <c r="H412" s="258"/>
      <c r="I412" s="258"/>
      <c r="J412" s="258"/>
    </row>
    <row r="413" spans="1:10" ht="22.5" customHeight="1">
      <c r="A413" s="260" t="s">
        <v>568</v>
      </c>
      <c r="B413" s="260"/>
      <c r="C413" s="28" t="s">
        <v>567</v>
      </c>
      <c r="D413" s="28" t="s">
        <v>223</v>
      </c>
      <c r="E413" s="27">
        <v>18565470.6</v>
      </c>
      <c r="F413" s="27">
        <v>0</v>
      </c>
      <c r="G413" s="27">
        <v>5599305.78</v>
      </c>
      <c r="H413" s="27">
        <v>18393980.09</v>
      </c>
      <c r="I413" s="27">
        <v>5770796.29</v>
      </c>
      <c r="J413" s="39">
        <v>0</v>
      </c>
    </row>
    <row r="414" spans="1:10" ht="23.25" customHeight="1">
      <c r="A414" s="260" t="s">
        <v>566</v>
      </c>
      <c r="B414" s="260"/>
      <c r="C414" s="28" t="s">
        <v>565</v>
      </c>
      <c r="D414" s="28" t="s">
        <v>223</v>
      </c>
      <c r="E414" s="27">
        <v>1686621.46</v>
      </c>
      <c r="F414" s="27">
        <v>0</v>
      </c>
      <c r="G414" s="27">
        <v>0</v>
      </c>
      <c r="H414" s="27">
        <v>589621.44</v>
      </c>
      <c r="I414" s="27">
        <v>1097000.02</v>
      </c>
      <c r="J414" s="39">
        <v>0</v>
      </c>
    </row>
    <row r="415" spans="1:10" ht="23.25" customHeight="1">
      <c r="A415" s="260" t="s">
        <v>564</v>
      </c>
      <c r="B415" s="260"/>
      <c r="C415" s="28" t="s">
        <v>563</v>
      </c>
      <c r="D415" s="28" t="s">
        <v>223</v>
      </c>
      <c r="E415" s="27">
        <v>89206464.11</v>
      </c>
      <c r="F415" s="27">
        <v>0</v>
      </c>
      <c r="G415" s="27">
        <v>441441766.97</v>
      </c>
      <c r="H415" s="27">
        <v>188693971.61</v>
      </c>
      <c r="I415" s="27">
        <v>341954259.47</v>
      </c>
      <c r="J415" s="39">
        <v>0</v>
      </c>
    </row>
    <row r="416" spans="1:10" ht="12" customHeight="1">
      <c r="A416" s="267" t="s">
        <v>222</v>
      </c>
      <c r="B416" s="267"/>
      <c r="C416" s="267"/>
      <c r="D416" s="267"/>
      <c r="E416" s="198">
        <v>109458556.17</v>
      </c>
      <c r="F416" s="198">
        <v>0</v>
      </c>
      <c r="G416" s="198">
        <v>447041072.75</v>
      </c>
      <c r="H416" s="198">
        <v>207677573.14</v>
      </c>
      <c r="I416" s="198">
        <v>348822055.78</v>
      </c>
      <c r="J416" s="198">
        <v>0</v>
      </c>
    </row>
    <row r="417" spans="1:10" ht="14.25" customHeight="1">
      <c r="A417" s="258" t="s">
        <v>562</v>
      </c>
      <c r="B417" s="258"/>
      <c r="C417" s="258"/>
      <c r="D417" s="258"/>
      <c r="E417" s="258"/>
      <c r="F417" s="258"/>
      <c r="G417" s="258"/>
      <c r="H417" s="258"/>
      <c r="I417" s="258"/>
      <c r="J417" s="258"/>
    </row>
    <row r="418" spans="1:10" ht="23.25" customHeight="1">
      <c r="A418" s="260" t="s">
        <v>561</v>
      </c>
      <c r="B418" s="260"/>
      <c r="C418" s="28" t="s">
        <v>560</v>
      </c>
      <c r="D418" s="28" t="s">
        <v>223</v>
      </c>
      <c r="E418" s="27">
        <v>11140462.92</v>
      </c>
      <c r="F418" s="27">
        <v>0</v>
      </c>
      <c r="G418" s="27">
        <v>50454.55</v>
      </c>
      <c r="H418" s="27">
        <v>50454.55</v>
      </c>
      <c r="I418" s="27">
        <v>11140462.92</v>
      </c>
      <c r="J418" s="39">
        <v>0</v>
      </c>
    </row>
    <row r="419" spans="1:10" ht="23.25" customHeight="1">
      <c r="A419" s="260" t="s">
        <v>559</v>
      </c>
      <c r="B419" s="260"/>
      <c r="C419" s="28" t="s">
        <v>558</v>
      </c>
      <c r="D419" s="28" t="s">
        <v>223</v>
      </c>
      <c r="E419" s="27">
        <v>16523200.7</v>
      </c>
      <c r="F419" s="27">
        <v>0</v>
      </c>
      <c r="G419" s="27">
        <v>0</v>
      </c>
      <c r="H419" s="27">
        <v>0</v>
      </c>
      <c r="I419" s="27">
        <v>16523200.7</v>
      </c>
      <c r="J419" s="39">
        <v>0</v>
      </c>
    </row>
    <row r="420" spans="1:10" ht="23.25" customHeight="1">
      <c r="A420" s="260" t="s">
        <v>557</v>
      </c>
      <c r="B420" s="260"/>
      <c r="C420" s="28" t="s">
        <v>556</v>
      </c>
      <c r="D420" s="28" t="s">
        <v>223</v>
      </c>
      <c r="E420" s="27">
        <v>9267715.59</v>
      </c>
      <c r="F420" s="27">
        <v>0</v>
      </c>
      <c r="G420" s="27">
        <v>290531279.49</v>
      </c>
      <c r="H420" s="27">
        <v>218741.5</v>
      </c>
      <c r="I420" s="27">
        <v>299580253.58</v>
      </c>
      <c r="J420" s="39">
        <v>0</v>
      </c>
    </row>
    <row r="421" spans="1:10" ht="12" customHeight="1">
      <c r="A421" s="267" t="s">
        <v>222</v>
      </c>
      <c r="B421" s="267"/>
      <c r="C421" s="267"/>
      <c r="D421" s="267"/>
      <c r="E421" s="198">
        <v>36931379.21</v>
      </c>
      <c r="F421" s="198">
        <v>0</v>
      </c>
      <c r="G421" s="198">
        <v>290581734.04</v>
      </c>
      <c r="H421" s="198">
        <v>269196.05</v>
      </c>
      <c r="I421" s="198">
        <v>327243917.2</v>
      </c>
      <c r="J421" s="198">
        <v>0</v>
      </c>
    </row>
    <row r="422" spans="1:10" ht="14.25" customHeight="1">
      <c r="A422" s="258" t="s">
        <v>555</v>
      </c>
      <c r="B422" s="258"/>
      <c r="C422" s="258"/>
      <c r="D422" s="258"/>
      <c r="E422" s="258"/>
      <c r="F422" s="258"/>
      <c r="G422" s="258"/>
      <c r="H422" s="258"/>
      <c r="I422" s="258"/>
      <c r="J422" s="258"/>
    </row>
    <row r="423" spans="1:10" ht="23.25" customHeight="1">
      <c r="A423" s="260" t="s">
        <v>554</v>
      </c>
      <c r="B423" s="260"/>
      <c r="C423" s="28" t="s">
        <v>553</v>
      </c>
      <c r="D423" s="28" t="s">
        <v>223</v>
      </c>
      <c r="E423" s="27">
        <v>2113537</v>
      </c>
      <c r="F423" s="27">
        <v>0</v>
      </c>
      <c r="G423" s="27">
        <v>0</v>
      </c>
      <c r="H423" s="27">
        <v>271865.75</v>
      </c>
      <c r="I423" s="27">
        <v>1841671.25</v>
      </c>
      <c r="J423" s="39">
        <v>0</v>
      </c>
    </row>
    <row r="424" spans="1:10" ht="22.5" customHeight="1">
      <c r="A424" s="260" t="s">
        <v>552</v>
      </c>
      <c r="B424" s="260"/>
      <c r="C424" s="28" t="s">
        <v>551</v>
      </c>
      <c r="D424" s="28" t="s">
        <v>223</v>
      </c>
      <c r="E424" s="27">
        <v>89812.92</v>
      </c>
      <c r="F424" s="27">
        <v>0</v>
      </c>
      <c r="G424" s="27">
        <v>0</v>
      </c>
      <c r="H424" s="27">
        <v>84366.54</v>
      </c>
      <c r="I424" s="27">
        <v>5446.38</v>
      </c>
      <c r="J424" s="39">
        <v>0</v>
      </c>
    </row>
    <row r="425" spans="1:10" ht="23.25" customHeight="1">
      <c r="A425" s="260" t="s">
        <v>550</v>
      </c>
      <c r="B425" s="260"/>
      <c r="C425" s="28" t="s">
        <v>549</v>
      </c>
      <c r="D425" s="28" t="s">
        <v>223</v>
      </c>
      <c r="E425" s="27">
        <v>40054829.27</v>
      </c>
      <c r="F425" s="27">
        <v>0</v>
      </c>
      <c r="G425" s="27">
        <v>26459494.42</v>
      </c>
      <c r="H425" s="27">
        <v>30934764.12</v>
      </c>
      <c r="I425" s="27">
        <v>35579559.57</v>
      </c>
      <c r="J425" s="39">
        <v>0</v>
      </c>
    </row>
    <row r="426" spans="1:10" ht="12.75" customHeight="1">
      <c r="A426" s="267" t="s">
        <v>222</v>
      </c>
      <c r="B426" s="267"/>
      <c r="C426" s="267"/>
      <c r="D426" s="267"/>
      <c r="E426" s="198">
        <v>42258179.19</v>
      </c>
      <c r="F426" s="198">
        <v>0</v>
      </c>
      <c r="G426" s="198">
        <v>26459494.42</v>
      </c>
      <c r="H426" s="198">
        <v>31290996.41</v>
      </c>
      <c r="I426" s="198">
        <v>37426677.2</v>
      </c>
      <c r="J426" s="198">
        <v>0</v>
      </c>
    </row>
    <row r="427" spans="1:10" ht="15" customHeight="1">
      <c r="A427" s="258" t="s">
        <v>548</v>
      </c>
      <c r="B427" s="258"/>
      <c r="C427" s="258"/>
      <c r="D427" s="258"/>
      <c r="E427" s="258"/>
      <c r="F427" s="258"/>
      <c r="G427" s="258"/>
      <c r="H427" s="258"/>
      <c r="I427" s="258"/>
      <c r="J427" s="258"/>
    </row>
    <row r="428" spans="1:10" ht="22.5" customHeight="1">
      <c r="A428" s="260" t="s">
        <v>547</v>
      </c>
      <c r="B428" s="260"/>
      <c r="C428" s="28" t="s">
        <v>546</v>
      </c>
      <c r="D428" s="28" t="s">
        <v>223</v>
      </c>
      <c r="E428" s="27">
        <v>1880326.92</v>
      </c>
      <c r="F428" s="27">
        <v>0</v>
      </c>
      <c r="G428" s="27">
        <v>0</v>
      </c>
      <c r="H428" s="27">
        <v>0</v>
      </c>
      <c r="I428" s="27">
        <v>1880326.92</v>
      </c>
      <c r="J428" s="39">
        <v>0</v>
      </c>
    </row>
    <row r="429" spans="1:10" ht="23.25" customHeight="1">
      <c r="A429" s="260" t="s">
        <v>545</v>
      </c>
      <c r="B429" s="260"/>
      <c r="C429" s="28" t="s">
        <v>544</v>
      </c>
      <c r="D429" s="28" t="s">
        <v>223</v>
      </c>
      <c r="E429" s="27">
        <v>44929.34</v>
      </c>
      <c r="F429" s="27">
        <v>0</v>
      </c>
      <c r="G429" s="27">
        <v>0</v>
      </c>
      <c r="H429" s="27">
        <v>1252</v>
      </c>
      <c r="I429" s="27">
        <v>43677.34</v>
      </c>
      <c r="J429" s="39">
        <v>0</v>
      </c>
    </row>
    <row r="430" spans="1:10" ht="23.25" customHeight="1">
      <c r="A430" s="260" t="s">
        <v>543</v>
      </c>
      <c r="B430" s="260"/>
      <c r="C430" s="28" t="s">
        <v>542</v>
      </c>
      <c r="D430" s="28" t="s">
        <v>223</v>
      </c>
      <c r="E430" s="27">
        <v>5265013.98</v>
      </c>
      <c r="F430" s="27">
        <v>0</v>
      </c>
      <c r="G430" s="27">
        <v>0</v>
      </c>
      <c r="H430" s="27">
        <v>0</v>
      </c>
      <c r="I430" s="27">
        <v>5265013.98</v>
      </c>
      <c r="J430" s="39">
        <v>0</v>
      </c>
    </row>
    <row r="431" spans="1:10" ht="23.25" customHeight="1">
      <c r="A431" s="260" t="s">
        <v>541</v>
      </c>
      <c r="B431" s="260"/>
      <c r="C431" s="28" t="s">
        <v>540</v>
      </c>
      <c r="D431" s="28" t="s">
        <v>223</v>
      </c>
      <c r="E431" s="27">
        <v>38480000.14</v>
      </c>
      <c r="F431" s="27">
        <v>0</v>
      </c>
      <c r="G431" s="27">
        <v>362818676.63</v>
      </c>
      <c r="H431" s="27">
        <v>365066518.31</v>
      </c>
      <c r="I431" s="27">
        <v>36232158.46</v>
      </c>
      <c r="J431" s="39">
        <v>0</v>
      </c>
    </row>
    <row r="432" spans="1:10" ht="12" customHeight="1">
      <c r="A432" s="267" t="s">
        <v>222</v>
      </c>
      <c r="B432" s="267"/>
      <c r="C432" s="267"/>
      <c r="D432" s="267"/>
      <c r="E432" s="198">
        <v>45670270.38</v>
      </c>
      <c r="F432" s="198">
        <v>0</v>
      </c>
      <c r="G432" s="198">
        <v>362818676.63</v>
      </c>
      <c r="H432" s="198">
        <v>365067770.31</v>
      </c>
      <c r="I432" s="198">
        <v>43421176.7</v>
      </c>
      <c r="J432" s="198">
        <v>0</v>
      </c>
    </row>
    <row r="433" spans="1:10" ht="14.25" customHeight="1">
      <c r="A433" s="258" t="s">
        <v>539</v>
      </c>
      <c r="B433" s="258"/>
      <c r="C433" s="258"/>
      <c r="D433" s="258"/>
      <c r="E433" s="258"/>
      <c r="F433" s="258"/>
      <c r="G433" s="258"/>
      <c r="H433" s="258"/>
      <c r="I433" s="258"/>
      <c r="J433" s="258"/>
    </row>
    <row r="434" spans="1:10" ht="23.25" customHeight="1">
      <c r="A434" s="260" t="s">
        <v>539</v>
      </c>
      <c r="B434" s="260"/>
      <c r="C434" s="28" t="s">
        <v>538</v>
      </c>
      <c r="D434" s="28" t="s">
        <v>223</v>
      </c>
      <c r="E434" s="27">
        <v>504560364.59</v>
      </c>
      <c r="F434" s="27">
        <v>0</v>
      </c>
      <c r="G434" s="27">
        <v>6989743378.2</v>
      </c>
      <c r="H434" s="27">
        <v>7211960227.99</v>
      </c>
      <c r="I434" s="27">
        <v>282343514.8</v>
      </c>
      <c r="J434" s="39">
        <v>0</v>
      </c>
    </row>
    <row r="435" spans="1:10" ht="12" customHeight="1">
      <c r="A435" s="261" t="s">
        <v>222</v>
      </c>
      <c r="B435" s="261"/>
      <c r="C435" s="261"/>
      <c r="D435" s="261"/>
      <c r="E435" s="26">
        <v>504560364.59</v>
      </c>
      <c r="F435" s="26">
        <v>0</v>
      </c>
      <c r="G435" s="26">
        <v>6989743378.2</v>
      </c>
      <c r="H435" s="26">
        <v>7211960227.99</v>
      </c>
      <c r="I435" s="26">
        <v>282343514.8</v>
      </c>
      <c r="J435" s="26">
        <v>0</v>
      </c>
    </row>
    <row r="436" spans="1:10" ht="14.25" customHeight="1">
      <c r="A436" s="258" t="s">
        <v>537</v>
      </c>
      <c r="B436" s="258"/>
      <c r="C436" s="258"/>
      <c r="D436" s="258"/>
      <c r="E436" s="258"/>
      <c r="F436" s="258"/>
      <c r="G436" s="258"/>
      <c r="H436" s="258"/>
      <c r="I436" s="258"/>
      <c r="J436" s="258"/>
    </row>
    <row r="437" spans="1:10" ht="23.25" customHeight="1">
      <c r="A437" s="260" t="s">
        <v>537</v>
      </c>
      <c r="B437" s="260"/>
      <c r="C437" s="28" t="s">
        <v>536</v>
      </c>
      <c r="D437" s="28" t="s">
        <v>223</v>
      </c>
      <c r="E437" s="27">
        <v>114922783.9</v>
      </c>
      <c r="F437" s="27">
        <v>0</v>
      </c>
      <c r="G437" s="27">
        <v>499401413.26</v>
      </c>
      <c r="H437" s="27">
        <v>614324197.16</v>
      </c>
      <c r="I437" s="27">
        <v>0</v>
      </c>
      <c r="J437" s="39">
        <v>0</v>
      </c>
    </row>
    <row r="438" spans="1:10" ht="23.25" customHeight="1">
      <c r="A438" s="260" t="s">
        <v>535</v>
      </c>
      <c r="B438" s="260"/>
      <c r="C438" s="28" t="s">
        <v>534</v>
      </c>
      <c r="D438" s="28" t="s">
        <v>223</v>
      </c>
      <c r="E438" s="27">
        <v>0</v>
      </c>
      <c r="F438" s="27">
        <v>0</v>
      </c>
      <c r="G438" s="27">
        <v>23341928.2</v>
      </c>
      <c r="H438" s="27">
        <v>23341928.2</v>
      </c>
      <c r="I438" s="27">
        <v>0</v>
      </c>
      <c r="J438" s="39">
        <v>0</v>
      </c>
    </row>
    <row r="439" spans="1:10" ht="12" customHeight="1">
      <c r="A439" s="261" t="s">
        <v>222</v>
      </c>
      <c r="B439" s="261"/>
      <c r="C439" s="261"/>
      <c r="D439" s="261"/>
      <c r="E439" s="26">
        <v>114922783.9</v>
      </c>
      <c r="F439" s="26">
        <v>0</v>
      </c>
      <c r="G439" s="26">
        <v>522743341.46</v>
      </c>
      <c r="H439" s="26">
        <v>637666125.36</v>
      </c>
      <c r="I439" s="26">
        <v>0</v>
      </c>
      <c r="J439" s="26">
        <v>0</v>
      </c>
    </row>
    <row r="440" spans="1:10" ht="14.25" customHeight="1">
      <c r="A440" s="258" t="s">
        <v>533</v>
      </c>
      <c r="B440" s="258"/>
      <c r="C440" s="258"/>
      <c r="D440" s="258"/>
      <c r="E440" s="258"/>
      <c r="F440" s="258"/>
      <c r="G440" s="258"/>
      <c r="H440" s="258"/>
      <c r="I440" s="258"/>
      <c r="J440" s="258"/>
    </row>
    <row r="441" spans="1:10" ht="23.25" customHeight="1">
      <c r="A441" s="260" t="s">
        <v>533</v>
      </c>
      <c r="B441" s="260"/>
      <c r="C441" s="28" t="s">
        <v>532</v>
      </c>
      <c r="D441" s="28" t="s">
        <v>223</v>
      </c>
      <c r="E441" s="27">
        <v>98672288.42</v>
      </c>
      <c r="F441" s="27">
        <v>0</v>
      </c>
      <c r="G441" s="27">
        <v>1658339428.51</v>
      </c>
      <c r="H441" s="27">
        <v>1757011716.93</v>
      </c>
      <c r="I441" s="27">
        <v>0</v>
      </c>
      <c r="J441" s="39">
        <v>0</v>
      </c>
    </row>
    <row r="442" spans="1:10" ht="12" customHeight="1">
      <c r="A442" s="261" t="s">
        <v>222</v>
      </c>
      <c r="B442" s="261"/>
      <c r="C442" s="261"/>
      <c r="D442" s="261"/>
      <c r="E442" s="26">
        <v>98672288.42</v>
      </c>
      <c r="F442" s="26">
        <v>0</v>
      </c>
      <c r="G442" s="26">
        <v>1658339428.51</v>
      </c>
      <c r="H442" s="26">
        <v>1757011716.93</v>
      </c>
      <c r="I442" s="26">
        <v>0</v>
      </c>
      <c r="J442" s="26">
        <v>0</v>
      </c>
    </row>
    <row r="443" spans="1:10" ht="12" customHeight="1">
      <c r="A443" s="191"/>
      <c r="B443" s="191"/>
      <c r="C443" s="191"/>
      <c r="D443" s="191"/>
      <c r="E443" s="200">
        <f>E435+E439+E442</f>
        <v>718155436.91</v>
      </c>
      <c r="F443" s="192"/>
      <c r="G443" s="200">
        <f>G435+G439+G442</f>
        <v>9170826148.17</v>
      </c>
      <c r="H443" s="200">
        <f>H435+H439+H442</f>
        <v>9606638070.279999</v>
      </c>
      <c r="I443" s="200">
        <f>I435+I439+I442</f>
        <v>282343514.8</v>
      </c>
      <c r="J443" s="192"/>
    </row>
    <row r="444" spans="1:10" ht="14.25" customHeight="1">
      <c r="A444" s="258" t="s">
        <v>523</v>
      </c>
      <c r="B444" s="258"/>
      <c r="C444" s="258"/>
      <c r="D444" s="258"/>
      <c r="E444" s="258"/>
      <c r="F444" s="258"/>
      <c r="G444" s="258"/>
      <c r="H444" s="258"/>
      <c r="I444" s="258"/>
      <c r="J444" s="258"/>
    </row>
    <row r="445" spans="1:10" ht="23.25" customHeight="1">
      <c r="A445" s="260" t="s">
        <v>523</v>
      </c>
      <c r="B445" s="260"/>
      <c r="C445" s="28" t="s">
        <v>531</v>
      </c>
      <c r="D445" s="28" t="s">
        <v>223</v>
      </c>
      <c r="E445" s="27">
        <v>1242896597.11</v>
      </c>
      <c r="F445" s="27">
        <v>0</v>
      </c>
      <c r="G445" s="27">
        <v>192775301.57</v>
      </c>
      <c r="H445" s="27">
        <v>0</v>
      </c>
      <c r="I445" s="27">
        <v>1435671898.68</v>
      </c>
      <c r="J445" s="39">
        <v>0</v>
      </c>
    </row>
    <row r="446" spans="1:10" ht="12" customHeight="1">
      <c r="A446" s="268" t="s">
        <v>222</v>
      </c>
      <c r="B446" s="268"/>
      <c r="C446" s="268"/>
      <c r="D446" s="268"/>
      <c r="E446" s="207">
        <v>1242896597.11</v>
      </c>
      <c r="F446" s="207">
        <v>0</v>
      </c>
      <c r="G446" s="207">
        <v>192775301.57</v>
      </c>
      <c r="H446" s="207">
        <v>0</v>
      </c>
      <c r="I446" s="207">
        <v>1435671898.68</v>
      </c>
      <c r="J446" s="207">
        <v>0</v>
      </c>
    </row>
    <row r="447" spans="1:10" ht="14.25" customHeight="1">
      <c r="A447" s="258" t="s">
        <v>520</v>
      </c>
      <c r="B447" s="258"/>
      <c r="C447" s="258"/>
      <c r="D447" s="258"/>
      <c r="E447" s="258"/>
      <c r="F447" s="258"/>
      <c r="G447" s="258"/>
      <c r="H447" s="258"/>
      <c r="I447" s="258"/>
      <c r="J447" s="258"/>
    </row>
    <row r="448" spans="1:10" ht="23.25" customHeight="1">
      <c r="A448" s="260" t="s">
        <v>530</v>
      </c>
      <c r="B448" s="260"/>
      <c r="C448" s="28" t="s">
        <v>529</v>
      </c>
      <c r="D448" s="28" t="s">
        <v>223</v>
      </c>
      <c r="E448" s="27">
        <v>29124429.97</v>
      </c>
      <c r="F448" s="27">
        <v>0</v>
      </c>
      <c r="G448" s="27">
        <v>9740000</v>
      </c>
      <c r="H448" s="27">
        <v>0</v>
      </c>
      <c r="I448" s="27">
        <v>38864429.97</v>
      </c>
      <c r="J448" s="39">
        <v>0</v>
      </c>
    </row>
    <row r="449" spans="1:10" ht="12.75" customHeight="1">
      <c r="A449" s="268" t="s">
        <v>222</v>
      </c>
      <c r="B449" s="268"/>
      <c r="C449" s="268"/>
      <c r="D449" s="268"/>
      <c r="E449" s="207">
        <v>29124429.97</v>
      </c>
      <c r="F449" s="207">
        <v>0</v>
      </c>
      <c r="G449" s="207">
        <v>9740000</v>
      </c>
      <c r="H449" s="207">
        <v>0</v>
      </c>
      <c r="I449" s="207">
        <v>38864429.97</v>
      </c>
      <c r="J449" s="207">
        <v>0</v>
      </c>
    </row>
    <row r="450" spans="1:10" ht="15" customHeight="1">
      <c r="A450" s="258" t="s">
        <v>517</v>
      </c>
      <c r="B450" s="258"/>
      <c r="C450" s="258"/>
      <c r="D450" s="258"/>
      <c r="E450" s="258"/>
      <c r="F450" s="258"/>
      <c r="G450" s="258"/>
      <c r="H450" s="258"/>
      <c r="I450" s="258"/>
      <c r="J450" s="258"/>
    </row>
    <row r="451" spans="1:10" ht="22.5" customHeight="1">
      <c r="A451" s="260" t="s">
        <v>517</v>
      </c>
      <c r="B451" s="260"/>
      <c r="C451" s="28" t="s">
        <v>528</v>
      </c>
      <c r="D451" s="28" t="s">
        <v>223</v>
      </c>
      <c r="E451" s="27">
        <v>2380870589.83</v>
      </c>
      <c r="F451" s="27">
        <v>0</v>
      </c>
      <c r="G451" s="27">
        <v>12833454.55</v>
      </c>
      <c r="H451" s="27">
        <v>600000</v>
      </c>
      <c r="I451" s="27">
        <v>2393104044.38</v>
      </c>
      <c r="J451" s="39">
        <v>0</v>
      </c>
    </row>
    <row r="452" spans="1:10" ht="12.75" customHeight="1">
      <c r="A452" s="268" t="s">
        <v>222</v>
      </c>
      <c r="B452" s="268"/>
      <c r="C452" s="268"/>
      <c r="D452" s="268"/>
      <c r="E452" s="207">
        <v>2380870589.83</v>
      </c>
      <c r="F452" s="207">
        <v>0</v>
      </c>
      <c r="G452" s="207">
        <v>12833454.55</v>
      </c>
      <c r="H452" s="207">
        <v>600000</v>
      </c>
      <c r="I452" s="207">
        <v>2393104044.38</v>
      </c>
      <c r="J452" s="207">
        <v>0</v>
      </c>
    </row>
    <row r="453" spans="1:10" ht="14.25" customHeight="1">
      <c r="A453" s="258" t="s">
        <v>514</v>
      </c>
      <c r="B453" s="258"/>
      <c r="C453" s="258"/>
      <c r="D453" s="258"/>
      <c r="E453" s="258"/>
      <c r="F453" s="258"/>
      <c r="G453" s="258"/>
      <c r="H453" s="258"/>
      <c r="I453" s="258"/>
      <c r="J453" s="258"/>
    </row>
    <row r="454" spans="1:10" ht="23.25" customHeight="1">
      <c r="A454" s="260" t="s">
        <v>527</v>
      </c>
      <c r="B454" s="260"/>
      <c r="C454" s="28" t="s">
        <v>526</v>
      </c>
      <c r="D454" s="28" t="s">
        <v>223</v>
      </c>
      <c r="E454" s="27">
        <v>32211243791.98</v>
      </c>
      <c r="F454" s="27">
        <v>0</v>
      </c>
      <c r="G454" s="27">
        <v>8777298388.38</v>
      </c>
      <c r="H454" s="27">
        <v>513329962.41</v>
      </c>
      <c r="I454" s="27">
        <v>40475212217.95</v>
      </c>
      <c r="J454" s="39">
        <v>0</v>
      </c>
    </row>
    <row r="455" spans="1:10" ht="12" customHeight="1">
      <c r="A455" s="268" t="s">
        <v>222</v>
      </c>
      <c r="B455" s="268"/>
      <c r="C455" s="268"/>
      <c r="D455" s="268"/>
      <c r="E455" s="207">
        <v>32211243791.98</v>
      </c>
      <c r="F455" s="207">
        <v>0</v>
      </c>
      <c r="G455" s="207">
        <v>8777298388.38</v>
      </c>
      <c r="H455" s="207">
        <v>513329962.41</v>
      </c>
      <c r="I455" s="207">
        <v>40475212217.95</v>
      </c>
      <c r="J455" s="207">
        <v>0</v>
      </c>
    </row>
    <row r="456" spans="1:10" ht="14.25" customHeight="1">
      <c r="A456" s="258" t="s">
        <v>511</v>
      </c>
      <c r="B456" s="258"/>
      <c r="C456" s="258"/>
      <c r="D456" s="258"/>
      <c r="E456" s="258"/>
      <c r="F456" s="258"/>
      <c r="G456" s="258"/>
      <c r="H456" s="258"/>
      <c r="I456" s="258"/>
      <c r="J456" s="258"/>
    </row>
    <row r="457" spans="1:10" ht="23.25" customHeight="1">
      <c r="A457" s="260" t="s">
        <v>511</v>
      </c>
      <c r="B457" s="260"/>
      <c r="C457" s="28" t="s">
        <v>525</v>
      </c>
      <c r="D457" s="28" t="s">
        <v>223</v>
      </c>
      <c r="E457" s="27">
        <v>167978212.1</v>
      </c>
      <c r="F457" s="27">
        <v>0</v>
      </c>
      <c r="G457" s="27">
        <v>162070020.91</v>
      </c>
      <c r="H457" s="27">
        <v>7223000</v>
      </c>
      <c r="I457" s="27">
        <v>322825233.01</v>
      </c>
      <c r="J457" s="39">
        <v>0</v>
      </c>
    </row>
    <row r="458" spans="1:10" ht="12" customHeight="1">
      <c r="A458" s="267" t="s">
        <v>222</v>
      </c>
      <c r="B458" s="267"/>
      <c r="C458" s="267"/>
      <c r="D458" s="267"/>
      <c r="E458" s="198">
        <v>167978212.1</v>
      </c>
      <c r="F458" s="198">
        <v>0</v>
      </c>
      <c r="G458" s="198">
        <v>162070020.91</v>
      </c>
      <c r="H458" s="198">
        <v>7223000</v>
      </c>
      <c r="I458" s="198">
        <v>322825233.01</v>
      </c>
      <c r="J458" s="198">
        <v>0</v>
      </c>
    </row>
    <row r="459" spans="1:10" ht="14.25" customHeight="1">
      <c r="A459" s="258" t="s">
        <v>508</v>
      </c>
      <c r="B459" s="258"/>
      <c r="C459" s="258"/>
      <c r="D459" s="258"/>
      <c r="E459" s="258"/>
      <c r="F459" s="258"/>
      <c r="G459" s="258"/>
      <c r="H459" s="258"/>
      <c r="I459" s="258"/>
      <c r="J459" s="258"/>
    </row>
    <row r="460" spans="1:10" ht="23.25" customHeight="1">
      <c r="A460" s="260" t="s">
        <v>508</v>
      </c>
      <c r="B460" s="260"/>
      <c r="C460" s="28" t="s">
        <v>524</v>
      </c>
      <c r="D460" s="28" t="s">
        <v>223</v>
      </c>
      <c r="E460" s="27">
        <v>19984863.25</v>
      </c>
      <c r="F460" s="27">
        <v>0</v>
      </c>
      <c r="G460" s="27">
        <v>0</v>
      </c>
      <c r="H460" s="27">
        <v>0</v>
      </c>
      <c r="I460" s="27">
        <v>19984863.25</v>
      </c>
      <c r="J460" s="39">
        <v>0</v>
      </c>
    </row>
    <row r="461" spans="1:10" ht="12" customHeight="1">
      <c r="A461" s="268" t="s">
        <v>222</v>
      </c>
      <c r="B461" s="268"/>
      <c r="C461" s="268"/>
      <c r="D461" s="268"/>
      <c r="E461" s="207">
        <v>19984863.25</v>
      </c>
      <c r="F461" s="207">
        <v>0</v>
      </c>
      <c r="G461" s="207">
        <v>0</v>
      </c>
      <c r="H461" s="207">
        <v>0</v>
      </c>
      <c r="I461" s="207">
        <v>19984863.25</v>
      </c>
      <c r="J461" s="207">
        <v>0</v>
      </c>
    </row>
    <row r="462" spans="1:10" ht="14.25" customHeight="1">
      <c r="A462" s="258" t="s">
        <v>523</v>
      </c>
      <c r="B462" s="258"/>
      <c r="C462" s="258"/>
      <c r="D462" s="258"/>
      <c r="E462" s="258"/>
      <c r="F462" s="258"/>
      <c r="G462" s="258"/>
      <c r="H462" s="258"/>
      <c r="I462" s="258"/>
      <c r="J462" s="258"/>
    </row>
    <row r="463" spans="1:10" ht="23.25" customHeight="1">
      <c r="A463" s="260" t="s">
        <v>522</v>
      </c>
      <c r="B463" s="260"/>
      <c r="C463" s="28" t="s">
        <v>521</v>
      </c>
      <c r="D463" s="28" t="s">
        <v>223</v>
      </c>
      <c r="E463" s="27">
        <v>0</v>
      </c>
      <c r="F463" s="27">
        <v>293746352.86</v>
      </c>
      <c r="G463" s="27">
        <v>0</v>
      </c>
      <c r="H463" s="27">
        <v>127546740.71</v>
      </c>
      <c r="I463" s="27">
        <v>0</v>
      </c>
      <c r="J463" s="39">
        <v>421293093.57</v>
      </c>
    </row>
    <row r="464" spans="1:10" ht="12" customHeight="1">
      <c r="A464" s="268" t="s">
        <v>222</v>
      </c>
      <c r="B464" s="268"/>
      <c r="C464" s="268"/>
      <c r="D464" s="268"/>
      <c r="E464" s="207">
        <v>0</v>
      </c>
      <c r="F464" s="207">
        <v>293746352.86</v>
      </c>
      <c r="G464" s="207">
        <v>0</v>
      </c>
      <c r="H464" s="207">
        <v>127546740.71</v>
      </c>
      <c r="I464" s="207">
        <v>0</v>
      </c>
      <c r="J464" s="207">
        <v>421293093.57</v>
      </c>
    </row>
    <row r="465" spans="1:10" ht="14.25" customHeight="1">
      <c r="A465" s="258" t="s">
        <v>520</v>
      </c>
      <c r="B465" s="258"/>
      <c r="C465" s="258"/>
      <c r="D465" s="258"/>
      <c r="E465" s="258"/>
      <c r="F465" s="258"/>
      <c r="G465" s="258"/>
      <c r="H465" s="258"/>
      <c r="I465" s="258"/>
      <c r="J465" s="258"/>
    </row>
    <row r="466" spans="1:10" ht="23.25" customHeight="1">
      <c r="A466" s="260" t="s">
        <v>519</v>
      </c>
      <c r="B466" s="260"/>
      <c r="C466" s="28" t="s">
        <v>518</v>
      </c>
      <c r="D466" s="28" t="s">
        <v>223</v>
      </c>
      <c r="E466" s="27">
        <v>0</v>
      </c>
      <c r="F466" s="27">
        <v>26507252.97</v>
      </c>
      <c r="G466" s="27">
        <v>0</v>
      </c>
      <c r="H466" s="27">
        <v>2185953.43</v>
      </c>
      <c r="I466" s="27">
        <v>0</v>
      </c>
      <c r="J466" s="39">
        <v>28693206.4</v>
      </c>
    </row>
    <row r="467" spans="1:10" ht="12.75" customHeight="1">
      <c r="A467" s="268" t="s">
        <v>222</v>
      </c>
      <c r="B467" s="268"/>
      <c r="C467" s="268"/>
      <c r="D467" s="268"/>
      <c r="E467" s="207">
        <v>0</v>
      </c>
      <c r="F467" s="207">
        <v>26507252.97</v>
      </c>
      <c r="G467" s="207">
        <v>0</v>
      </c>
      <c r="H467" s="207">
        <v>2185953.43</v>
      </c>
      <c r="I467" s="207">
        <v>0</v>
      </c>
      <c r="J467" s="207">
        <v>28693206.4</v>
      </c>
    </row>
    <row r="468" spans="1:10" ht="15" customHeight="1">
      <c r="A468" s="258" t="s">
        <v>517</v>
      </c>
      <c r="B468" s="258"/>
      <c r="C468" s="258"/>
      <c r="D468" s="258"/>
      <c r="E468" s="258"/>
      <c r="F468" s="258"/>
      <c r="G468" s="258"/>
      <c r="H468" s="258"/>
      <c r="I468" s="258"/>
      <c r="J468" s="258"/>
    </row>
    <row r="469" spans="1:10" ht="22.5" customHeight="1">
      <c r="A469" s="260" t="s">
        <v>516</v>
      </c>
      <c r="B469" s="260"/>
      <c r="C469" s="28" t="s">
        <v>515</v>
      </c>
      <c r="D469" s="28" t="s">
        <v>223</v>
      </c>
      <c r="E469" s="27">
        <v>0</v>
      </c>
      <c r="F469" s="27">
        <v>2118033508.71</v>
      </c>
      <c r="G469" s="27">
        <v>600000</v>
      </c>
      <c r="H469" s="27">
        <v>116463281.3</v>
      </c>
      <c r="I469" s="27">
        <v>0</v>
      </c>
      <c r="J469" s="39">
        <v>2233896790.01</v>
      </c>
    </row>
    <row r="470" spans="1:10" ht="12.75" customHeight="1">
      <c r="A470" s="268" t="s">
        <v>222</v>
      </c>
      <c r="B470" s="268"/>
      <c r="C470" s="268"/>
      <c r="D470" s="268"/>
      <c r="E470" s="207">
        <v>0</v>
      </c>
      <c r="F470" s="207">
        <v>2118033508.71</v>
      </c>
      <c r="G470" s="207">
        <v>600000</v>
      </c>
      <c r="H470" s="207">
        <v>116463281.3</v>
      </c>
      <c r="I470" s="207">
        <v>0</v>
      </c>
      <c r="J470" s="207">
        <v>2233896790.01</v>
      </c>
    </row>
    <row r="471" spans="1:10" ht="14.25" customHeight="1">
      <c r="A471" s="258" t="s">
        <v>514</v>
      </c>
      <c r="B471" s="258"/>
      <c r="C471" s="258"/>
      <c r="D471" s="258"/>
      <c r="E471" s="258"/>
      <c r="F471" s="258"/>
      <c r="G471" s="258"/>
      <c r="H471" s="258"/>
      <c r="I471" s="258"/>
      <c r="J471" s="258"/>
    </row>
    <row r="472" spans="1:10" ht="23.25" customHeight="1">
      <c r="A472" s="260" t="s">
        <v>513</v>
      </c>
      <c r="B472" s="260"/>
      <c r="C472" s="28" t="s">
        <v>512</v>
      </c>
      <c r="D472" s="28" t="s">
        <v>223</v>
      </c>
      <c r="E472" s="27">
        <v>0</v>
      </c>
      <c r="F472" s="27">
        <v>9855210690.71</v>
      </c>
      <c r="G472" s="27">
        <v>467812917.96</v>
      </c>
      <c r="H472" s="27">
        <v>3403486996.67</v>
      </c>
      <c r="I472" s="27">
        <v>0</v>
      </c>
      <c r="J472" s="39">
        <v>12790884769.42</v>
      </c>
    </row>
    <row r="473" spans="1:10" ht="12" customHeight="1">
      <c r="A473" s="268" t="s">
        <v>222</v>
      </c>
      <c r="B473" s="268"/>
      <c r="C473" s="268"/>
      <c r="D473" s="268"/>
      <c r="E473" s="207">
        <v>0</v>
      </c>
      <c r="F473" s="207">
        <v>9855210690.71</v>
      </c>
      <c r="G473" s="207">
        <v>467812917.96</v>
      </c>
      <c r="H473" s="207">
        <v>3403486996.67</v>
      </c>
      <c r="I473" s="207">
        <v>0</v>
      </c>
      <c r="J473" s="207">
        <v>12790884769.42</v>
      </c>
    </row>
    <row r="474" spans="1:10" ht="14.25" customHeight="1">
      <c r="A474" s="258" t="s">
        <v>511</v>
      </c>
      <c r="B474" s="258"/>
      <c r="C474" s="258"/>
      <c r="D474" s="258"/>
      <c r="E474" s="258"/>
      <c r="F474" s="258"/>
      <c r="G474" s="258"/>
      <c r="H474" s="258"/>
      <c r="I474" s="258"/>
      <c r="J474" s="258"/>
    </row>
    <row r="475" spans="1:10" ht="23.25" customHeight="1">
      <c r="A475" s="260" t="s">
        <v>510</v>
      </c>
      <c r="B475" s="260"/>
      <c r="C475" s="28" t="s">
        <v>509</v>
      </c>
      <c r="D475" s="28" t="s">
        <v>223</v>
      </c>
      <c r="E475" s="27">
        <v>0</v>
      </c>
      <c r="F475" s="27">
        <v>154674444.3</v>
      </c>
      <c r="G475" s="27">
        <v>7223000</v>
      </c>
      <c r="H475" s="27">
        <v>26865677.48</v>
      </c>
      <c r="I475" s="27">
        <v>0</v>
      </c>
      <c r="J475" s="39">
        <v>174317121.78</v>
      </c>
    </row>
    <row r="476" spans="1:10" ht="12" customHeight="1">
      <c r="A476" s="267" t="s">
        <v>222</v>
      </c>
      <c r="B476" s="267"/>
      <c r="C476" s="267"/>
      <c r="D476" s="267"/>
      <c r="E476" s="198">
        <v>0</v>
      </c>
      <c r="F476" s="198">
        <v>154674444.3</v>
      </c>
      <c r="G476" s="198">
        <v>7223000</v>
      </c>
      <c r="H476" s="198">
        <v>26865677.48</v>
      </c>
      <c r="I476" s="198">
        <v>0</v>
      </c>
      <c r="J476" s="198">
        <v>174317121.78</v>
      </c>
    </row>
    <row r="477" spans="1:10" ht="14.25" customHeight="1">
      <c r="A477" s="258" t="s">
        <v>508</v>
      </c>
      <c r="B477" s="258"/>
      <c r="C477" s="258"/>
      <c r="D477" s="258"/>
      <c r="E477" s="258"/>
      <c r="F477" s="258"/>
      <c r="G477" s="258"/>
      <c r="H477" s="258"/>
      <c r="I477" s="258"/>
      <c r="J477" s="258"/>
    </row>
    <row r="478" spans="1:10" ht="23.25" customHeight="1">
      <c r="A478" s="260" t="s">
        <v>507</v>
      </c>
      <c r="B478" s="260"/>
      <c r="C478" s="28" t="s">
        <v>506</v>
      </c>
      <c r="D478" s="28" t="s">
        <v>223</v>
      </c>
      <c r="E478" s="27">
        <v>0</v>
      </c>
      <c r="F478" s="27">
        <v>16863977.11</v>
      </c>
      <c r="G478" s="27">
        <v>0</v>
      </c>
      <c r="H478" s="27">
        <v>1101664.9</v>
      </c>
      <c r="I478" s="27">
        <v>0</v>
      </c>
      <c r="J478" s="39">
        <v>17965642.01</v>
      </c>
    </row>
    <row r="479" spans="1:10" ht="12" customHeight="1">
      <c r="A479" s="268" t="s">
        <v>222</v>
      </c>
      <c r="B479" s="268"/>
      <c r="C479" s="268"/>
      <c r="D479" s="268"/>
      <c r="E479" s="207">
        <v>0</v>
      </c>
      <c r="F479" s="207">
        <v>16863977.11</v>
      </c>
      <c r="G479" s="207">
        <v>0</v>
      </c>
      <c r="H479" s="207">
        <v>1101664.9</v>
      </c>
      <c r="I479" s="207">
        <v>0</v>
      </c>
      <c r="J479" s="207">
        <v>17965642.01</v>
      </c>
    </row>
    <row r="480" spans="1:10" ht="14.25" customHeight="1">
      <c r="A480" s="258" t="s">
        <v>505</v>
      </c>
      <c r="B480" s="258"/>
      <c r="C480" s="258"/>
      <c r="D480" s="258"/>
      <c r="E480" s="258"/>
      <c r="F480" s="258"/>
      <c r="G480" s="258"/>
      <c r="H480" s="258"/>
      <c r="I480" s="258"/>
      <c r="J480" s="258"/>
    </row>
    <row r="481" spans="1:10" ht="23.25" customHeight="1">
      <c r="A481" s="260" t="s">
        <v>505</v>
      </c>
      <c r="B481" s="260"/>
      <c r="C481" s="28" t="s">
        <v>504</v>
      </c>
      <c r="D481" s="28" t="s">
        <v>223</v>
      </c>
      <c r="E481" s="27">
        <v>3613432.75</v>
      </c>
      <c r="F481" s="27">
        <v>0</v>
      </c>
      <c r="G481" s="27">
        <v>40374580.01</v>
      </c>
      <c r="H481" s="27">
        <v>4245277.42</v>
      </c>
      <c r="I481" s="27">
        <v>39742735.34</v>
      </c>
      <c r="J481" s="39">
        <v>0</v>
      </c>
    </row>
    <row r="482" spans="1:10" ht="12" customHeight="1">
      <c r="A482" s="261" t="s">
        <v>222</v>
      </c>
      <c r="B482" s="261"/>
      <c r="C482" s="261"/>
      <c r="D482" s="261"/>
      <c r="E482" s="26">
        <v>3613432.75</v>
      </c>
      <c r="F482" s="26">
        <v>0</v>
      </c>
      <c r="G482" s="26">
        <v>40374580.01</v>
      </c>
      <c r="H482" s="26">
        <v>4245277.42</v>
      </c>
      <c r="I482" s="26">
        <v>39742735.34</v>
      </c>
      <c r="J482" s="26">
        <v>0</v>
      </c>
    </row>
    <row r="483" spans="1:10" ht="14.25" customHeight="1">
      <c r="A483" s="258" t="s">
        <v>503</v>
      </c>
      <c r="B483" s="258"/>
      <c r="C483" s="258"/>
      <c r="D483" s="258"/>
      <c r="E483" s="258"/>
      <c r="F483" s="258"/>
      <c r="G483" s="258"/>
      <c r="H483" s="258"/>
      <c r="I483" s="258"/>
      <c r="J483" s="258"/>
    </row>
    <row r="484" spans="1:10" ht="23.25" customHeight="1">
      <c r="A484" s="260" t="s">
        <v>503</v>
      </c>
      <c r="B484" s="260"/>
      <c r="C484" s="28" t="s">
        <v>502</v>
      </c>
      <c r="D484" s="28" t="s">
        <v>223</v>
      </c>
      <c r="E484" s="27">
        <v>19949928.11</v>
      </c>
      <c r="F484" s="27">
        <v>0</v>
      </c>
      <c r="G484" s="27">
        <v>850500</v>
      </c>
      <c r="H484" s="27">
        <v>8715932.74</v>
      </c>
      <c r="I484" s="27">
        <v>12084495.37</v>
      </c>
      <c r="J484" s="39">
        <v>0</v>
      </c>
    </row>
    <row r="485" spans="1:10" ht="12.75" customHeight="1">
      <c r="A485" s="261" t="s">
        <v>222</v>
      </c>
      <c r="B485" s="261"/>
      <c r="C485" s="261"/>
      <c r="D485" s="261"/>
      <c r="E485" s="26">
        <v>19949928.11</v>
      </c>
      <c r="F485" s="26">
        <v>0</v>
      </c>
      <c r="G485" s="26">
        <v>850500</v>
      </c>
      <c r="H485" s="26">
        <v>8715932.74</v>
      </c>
      <c r="I485" s="26">
        <v>12084495.37</v>
      </c>
      <c r="J485" s="26">
        <v>0</v>
      </c>
    </row>
    <row r="486" spans="1:10" ht="12.75" customHeight="1">
      <c r="A486" s="199"/>
      <c r="B486" s="199"/>
      <c r="C486" s="199"/>
      <c r="D486" s="199"/>
      <c r="E486" s="200">
        <f>E482+E485</f>
        <v>23563360.86</v>
      </c>
      <c r="F486" s="200"/>
      <c r="G486" s="200">
        <f>G482+G485</f>
        <v>41225080.01</v>
      </c>
      <c r="H486" s="200">
        <f>H482+H485</f>
        <v>12961210.16</v>
      </c>
      <c r="I486" s="200">
        <f>I482+I485</f>
        <v>51827230.71</v>
      </c>
      <c r="J486" s="200"/>
    </row>
    <row r="487" spans="1:10" ht="15" customHeight="1">
      <c r="A487" s="258" t="s">
        <v>497</v>
      </c>
      <c r="B487" s="258"/>
      <c r="C487" s="258"/>
      <c r="D487" s="258"/>
      <c r="E487" s="258"/>
      <c r="F487" s="258"/>
      <c r="G487" s="258"/>
      <c r="H487" s="258"/>
      <c r="I487" s="258"/>
      <c r="J487" s="258"/>
    </row>
    <row r="488" spans="1:10" ht="22.5" customHeight="1">
      <c r="A488" s="260" t="s">
        <v>501</v>
      </c>
      <c r="B488" s="260"/>
      <c r="C488" s="28" t="s">
        <v>500</v>
      </c>
      <c r="D488" s="28" t="s">
        <v>223</v>
      </c>
      <c r="E488" s="27">
        <v>0</v>
      </c>
      <c r="F488" s="27">
        <v>2168739087.07</v>
      </c>
      <c r="G488" s="27">
        <v>23627011569.65</v>
      </c>
      <c r="H488" s="27">
        <v>25930382511.76</v>
      </c>
      <c r="I488" s="27">
        <v>0</v>
      </c>
      <c r="J488" s="39">
        <v>4472110029.18</v>
      </c>
    </row>
    <row r="489" spans="1:10" ht="23.25" customHeight="1">
      <c r="A489" s="260" t="s">
        <v>499</v>
      </c>
      <c r="B489" s="260"/>
      <c r="C489" s="28" t="s">
        <v>498</v>
      </c>
      <c r="D489" s="28" t="s">
        <v>223</v>
      </c>
      <c r="E489" s="27">
        <v>0</v>
      </c>
      <c r="F489" s="27">
        <v>941325048.39</v>
      </c>
      <c r="G489" s="27">
        <v>7203028295.27</v>
      </c>
      <c r="H489" s="27">
        <v>6833640302.65</v>
      </c>
      <c r="I489" s="27">
        <v>0</v>
      </c>
      <c r="J489" s="39">
        <v>571937055.77</v>
      </c>
    </row>
    <row r="490" spans="1:10" ht="12" customHeight="1">
      <c r="A490" s="261" t="s">
        <v>222</v>
      </c>
      <c r="B490" s="261"/>
      <c r="C490" s="261"/>
      <c r="D490" s="261"/>
      <c r="E490" s="26">
        <v>0</v>
      </c>
      <c r="F490" s="26">
        <v>3110064135.46</v>
      </c>
      <c r="G490" s="26">
        <v>30830039864.92</v>
      </c>
      <c r="H490" s="26">
        <v>32764022814.41</v>
      </c>
      <c r="I490" s="26">
        <v>0</v>
      </c>
      <c r="J490" s="26">
        <v>5044047084.95</v>
      </c>
    </row>
    <row r="491" spans="1:10" ht="14.25" customHeight="1">
      <c r="A491" s="258" t="s">
        <v>497</v>
      </c>
      <c r="B491" s="258"/>
      <c r="C491" s="258"/>
      <c r="D491" s="258"/>
      <c r="E491" s="258"/>
      <c r="F491" s="258"/>
      <c r="G491" s="258"/>
      <c r="H491" s="258"/>
      <c r="I491" s="258"/>
      <c r="J491" s="258"/>
    </row>
    <row r="492" spans="1:10" ht="23.25" customHeight="1">
      <c r="A492" s="262" t="s">
        <v>496</v>
      </c>
      <c r="B492" s="262"/>
      <c r="C492" s="28" t="s">
        <v>495</v>
      </c>
      <c r="D492" s="28" t="s">
        <v>494</v>
      </c>
      <c r="E492" s="27">
        <v>0</v>
      </c>
      <c r="F492" s="27">
        <v>0</v>
      </c>
      <c r="G492" s="27">
        <v>453488515.42</v>
      </c>
      <c r="H492" s="27">
        <v>457297947.72</v>
      </c>
      <c r="I492" s="27">
        <v>0</v>
      </c>
      <c r="J492" s="39">
        <v>3809432.3</v>
      </c>
    </row>
    <row r="493" spans="1:10" ht="14.25" customHeight="1">
      <c r="A493" s="264"/>
      <c r="B493" s="264"/>
      <c r="C493" s="42"/>
      <c r="D493" s="42"/>
      <c r="E493" s="41">
        <v>0</v>
      </c>
      <c r="F493" s="41">
        <v>0</v>
      </c>
      <c r="G493" s="41">
        <v>990541.67</v>
      </c>
      <c r="H493" s="41">
        <v>997716.67</v>
      </c>
      <c r="I493" s="41">
        <v>0</v>
      </c>
      <c r="J493" s="40">
        <v>7175</v>
      </c>
    </row>
    <row r="494" spans="1:10" ht="12.75" customHeight="1">
      <c r="A494" s="261" t="s">
        <v>222</v>
      </c>
      <c r="B494" s="261"/>
      <c r="C494" s="261"/>
      <c r="D494" s="261"/>
      <c r="E494" s="26">
        <v>0</v>
      </c>
      <c r="F494" s="26">
        <v>0</v>
      </c>
      <c r="G494" s="26">
        <v>453488515.42</v>
      </c>
      <c r="H494" s="26">
        <v>457297947.72</v>
      </c>
      <c r="I494" s="26">
        <v>0</v>
      </c>
      <c r="J494" s="26">
        <v>3809432.3</v>
      </c>
    </row>
    <row r="495" spans="1:10" ht="12.75" customHeight="1">
      <c r="A495" s="199"/>
      <c r="B495" s="199"/>
      <c r="C495" s="199"/>
      <c r="D495" s="199"/>
      <c r="E495" s="200"/>
      <c r="F495" s="200">
        <f>F490+F494</f>
        <v>3110064135.46</v>
      </c>
      <c r="G495" s="200">
        <f>G490+G494</f>
        <v>31283528380.339996</v>
      </c>
      <c r="H495" s="200">
        <f>H490+H494</f>
        <v>33221320762.13</v>
      </c>
      <c r="I495" s="200"/>
      <c r="J495" s="200">
        <f>J490+J494</f>
        <v>5047856517.25</v>
      </c>
    </row>
    <row r="496" spans="1:10" ht="14.25" customHeight="1">
      <c r="A496" s="258" t="s">
        <v>486</v>
      </c>
      <c r="B496" s="258"/>
      <c r="C496" s="258"/>
      <c r="D496" s="258"/>
      <c r="E496" s="258"/>
      <c r="F496" s="258"/>
      <c r="G496" s="258"/>
      <c r="H496" s="258"/>
      <c r="I496" s="258"/>
      <c r="J496" s="258"/>
    </row>
    <row r="497" spans="1:10" ht="23.25" customHeight="1">
      <c r="A497" s="260" t="s">
        <v>493</v>
      </c>
      <c r="B497" s="260"/>
      <c r="C497" s="28" t="s">
        <v>492</v>
      </c>
      <c r="D497" s="28" t="s">
        <v>223</v>
      </c>
      <c r="E497" s="27">
        <v>0</v>
      </c>
      <c r="F497" s="27">
        <v>4776588.2</v>
      </c>
      <c r="G497" s="27">
        <v>11327894</v>
      </c>
      <c r="H497" s="27">
        <v>27173208.82</v>
      </c>
      <c r="I497" s="27">
        <v>0</v>
      </c>
      <c r="J497" s="39">
        <v>20621903.02</v>
      </c>
    </row>
    <row r="498" spans="1:10" ht="12" customHeight="1">
      <c r="A498" s="261" t="s">
        <v>222</v>
      </c>
      <c r="B498" s="261"/>
      <c r="C498" s="261"/>
      <c r="D498" s="261"/>
      <c r="E498" s="26">
        <v>0</v>
      </c>
      <c r="F498" s="26">
        <v>4776588.2</v>
      </c>
      <c r="G498" s="26">
        <v>11327894</v>
      </c>
      <c r="H498" s="26">
        <v>27173208.82</v>
      </c>
      <c r="I498" s="26">
        <v>0</v>
      </c>
      <c r="J498" s="26">
        <v>20621903.02</v>
      </c>
    </row>
    <row r="499" spans="1:10" ht="14.25" customHeight="1">
      <c r="A499" s="258" t="s">
        <v>491</v>
      </c>
      <c r="B499" s="258"/>
      <c r="C499" s="258"/>
      <c r="D499" s="258"/>
      <c r="E499" s="258"/>
      <c r="F499" s="258"/>
      <c r="G499" s="258"/>
      <c r="H499" s="258"/>
      <c r="I499" s="258"/>
      <c r="J499" s="258"/>
    </row>
    <row r="500" spans="1:10" ht="23.25" customHeight="1">
      <c r="A500" s="260" t="s">
        <v>490</v>
      </c>
      <c r="B500" s="260"/>
      <c r="C500" s="28" t="s">
        <v>489</v>
      </c>
      <c r="D500" s="28" t="s">
        <v>223</v>
      </c>
      <c r="E500" s="27">
        <v>0</v>
      </c>
      <c r="F500" s="27">
        <v>1834481491.63</v>
      </c>
      <c r="G500" s="27">
        <v>19533556735.38</v>
      </c>
      <c r="H500" s="27">
        <v>22186164906.29</v>
      </c>
      <c r="I500" s="27">
        <v>0</v>
      </c>
      <c r="J500" s="39">
        <v>4487089662.54</v>
      </c>
    </row>
    <row r="501" spans="1:10" ht="23.25" customHeight="1">
      <c r="A501" s="260" t="s">
        <v>488</v>
      </c>
      <c r="B501" s="260"/>
      <c r="C501" s="28" t="s">
        <v>487</v>
      </c>
      <c r="D501" s="28" t="s">
        <v>223</v>
      </c>
      <c r="E501" s="27">
        <v>0</v>
      </c>
      <c r="F501" s="27">
        <v>135141594.05</v>
      </c>
      <c r="G501" s="27">
        <v>206202549.61</v>
      </c>
      <c r="H501" s="27">
        <v>247929167.6</v>
      </c>
      <c r="I501" s="27">
        <v>0</v>
      </c>
      <c r="J501" s="39">
        <v>176868212.04</v>
      </c>
    </row>
    <row r="502" spans="1:10" ht="12" customHeight="1">
      <c r="A502" s="267" t="s">
        <v>222</v>
      </c>
      <c r="B502" s="267"/>
      <c r="C502" s="267"/>
      <c r="D502" s="267"/>
      <c r="E502" s="198">
        <v>0</v>
      </c>
      <c r="F502" s="198">
        <v>1969623085.68</v>
      </c>
      <c r="G502" s="198">
        <v>19739759284.99</v>
      </c>
      <c r="H502" s="198">
        <v>22434094073.89</v>
      </c>
      <c r="I502" s="198">
        <v>0</v>
      </c>
      <c r="J502" s="198">
        <v>4663957874.58</v>
      </c>
    </row>
    <row r="503" spans="1:10" ht="14.25" customHeight="1">
      <c r="A503" s="258" t="s">
        <v>486</v>
      </c>
      <c r="B503" s="258"/>
      <c r="C503" s="258"/>
      <c r="D503" s="258"/>
      <c r="E503" s="258"/>
      <c r="F503" s="258"/>
      <c r="G503" s="258"/>
      <c r="H503" s="258"/>
      <c r="I503" s="258"/>
      <c r="J503" s="258"/>
    </row>
    <row r="504" spans="1:10" ht="23.25" customHeight="1">
      <c r="A504" s="260" t="s">
        <v>485</v>
      </c>
      <c r="B504" s="260"/>
      <c r="C504" s="28" t="s">
        <v>484</v>
      </c>
      <c r="D504" s="28" t="s">
        <v>223</v>
      </c>
      <c r="E504" s="27">
        <v>0</v>
      </c>
      <c r="F504" s="27">
        <v>0</v>
      </c>
      <c r="G504" s="27">
        <v>4359146343.2</v>
      </c>
      <c r="H504" s="27">
        <v>4359146343.2</v>
      </c>
      <c r="I504" s="27">
        <v>0</v>
      </c>
      <c r="J504" s="39">
        <v>0</v>
      </c>
    </row>
    <row r="505" spans="1:10" ht="12" customHeight="1">
      <c r="A505" s="261" t="s">
        <v>222</v>
      </c>
      <c r="B505" s="261"/>
      <c r="C505" s="261"/>
      <c r="D505" s="261"/>
      <c r="E505" s="26">
        <v>0</v>
      </c>
      <c r="F505" s="26">
        <v>0</v>
      </c>
      <c r="G505" s="26">
        <v>4359146343.2</v>
      </c>
      <c r="H505" s="26">
        <v>4359146343.2</v>
      </c>
      <c r="I505" s="26">
        <v>0</v>
      </c>
      <c r="J505" s="26">
        <v>0</v>
      </c>
    </row>
    <row r="506" spans="1:10" ht="12" customHeight="1">
      <c r="A506" s="208" t="s">
        <v>1891</v>
      </c>
      <c r="B506" s="199"/>
      <c r="C506" s="199"/>
      <c r="D506" s="199"/>
      <c r="E506" s="200">
        <f aca="true" t="shared" si="0" ref="E506:J506">E498+E505</f>
        <v>0</v>
      </c>
      <c r="F506" s="200">
        <f t="shared" si="0"/>
        <v>4776588.2</v>
      </c>
      <c r="G506" s="200">
        <f t="shared" si="0"/>
        <v>4370474237.2</v>
      </c>
      <c r="H506" s="200">
        <f t="shared" si="0"/>
        <v>4386319552.0199995</v>
      </c>
      <c r="I506" s="200">
        <f t="shared" si="0"/>
        <v>0</v>
      </c>
      <c r="J506" s="200">
        <f t="shared" si="0"/>
        <v>20621903.02</v>
      </c>
    </row>
    <row r="507" spans="1:10" ht="14.25" customHeight="1">
      <c r="A507" s="258" t="s">
        <v>238</v>
      </c>
      <c r="B507" s="258"/>
      <c r="C507" s="258"/>
      <c r="D507" s="258"/>
      <c r="E507" s="258"/>
      <c r="F507" s="258"/>
      <c r="G507" s="258"/>
      <c r="H507" s="258"/>
      <c r="I507" s="258"/>
      <c r="J507" s="258"/>
    </row>
    <row r="508" spans="1:10" ht="23.25" customHeight="1">
      <c r="A508" s="260" t="s">
        <v>242</v>
      </c>
      <c r="B508" s="260"/>
      <c r="C508" s="28" t="s">
        <v>241</v>
      </c>
      <c r="D508" s="28" t="s">
        <v>223</v>
      </c>
      <c r="E508" s="27">
        <v>0</v>
      </c>
      <c r="F508" s="27">
        <v>25671908</v>
      </c>
      <c r="G508" s="27">
        <v>924183758</v>
      </c>
      <c r="H508" s="27">
        <v>937056574.02</v>
      </c>
      <c r="I508" s="27">
        <v>0</v>
      </c>
      <c r="J508" s="39">
        <v>38544724.02</v>
      </c>
    </row>
    <row r="509" spans="1:10" ht="23.25" customHeight="1">
      <c r="A509" s="260" t="s">
        <v>240</v>
      </c>
      <c r="B509" s="260"/>
      <c r="C509" s="28" t="s">
        <v>239</v>
      </c>
      <c r="D509" s="28" t="s">
        <v>223</v>
      </c>
      <c r="E509" s="27">
        <v>0</v>
      </c>
      <c r="F509" s="27">
        <v>20502920.07</v>
      </c>
      <c r="G509" s="27">
        <v>186756903.07</v>
      </c>
      <c r="H509" s="27">
        <v>166253983</v>
      </c>
      <c r="I509" s="27">
        <v>0</v>
      </c>
      <c r="J509" s="39">
        <v>0</v>
      </c>
    </row>
    <row r="510" spans="1:10" ht="12" customHeight="1">
      <c r="A510" s="261" t="s">
        <v>222</v>
      </c>
      <c r="B510" s="261"/>
      <c r="C510" s="261"/>
      <c r="D510" s="261"/>
      <c r="E510" s="26">
        <v>0</v>
      </c>
      <c r="F510" s="26">
        <v>46174828.07</v>
      </c>
      <c r="G510" s="26">
        <v>1110940661.07</v>
      </c>
      <c r="H510" s="26">
        <v>1103310557.02</v>
      </c>
      <c r="I510" s="26">
        <v>0</v>
      </c>
      <c r="J510" s="26">
        <v>38544724.02</v>
      </c>
    </row>
    <row r="511" spans="1:10" ht="14.25" customHeight="1">
      <c r="A511" s="258" t="s">
        <v>238</v>
      </c>
      <c r="B511" s="258"/>
      <c r="C511" s="258"/>
      <c r="D511" s="258"/>
      <c r="E511" s="258"/>
      <c r="F511" s="258"/>
      <c r="G511" s="258"/>
      <c r="H511" s="258"/>
      <c r="I511" s="258"/>
      <c r="J511" s="258"/>
    </row>
    <row r="512" spans="1:10" ht="23.25" customHeight="1">
      <c r="A512" s="260" t="s">
        <v>237</v>
      </c>
      <c r="B512" s="260"/>
      <c r="C512" s="28" t="s">
        <v>236</v>
      </c>
      <c r="D512" s="28" t="s">
        <v>223</v>
      </c>
      <c r="E512" s="27">
        <v>0</v>
      </c>
      <c r="F512" s="27">
        <v>2007389481.02</v>
      </c>
      <c r="G512" s="27">
        <v>6644478671</v>
      </c>
      <c r="H512" s="27">
        <v>6494727476.68</v>
      </c>
      <c r="I512" s="27">
        <v>0</v>
      </c>
      <c r="J512" s="39">
        <v>1857638286.7</v>
      </c>
    </row>
    <row r="513" spans="1:10" ht="23.25" customHeight="1">
      <c r="A513" s="260" t="s">
        <v>235</v>
      </c>
      <c r="B513" s="260"/>
      <c r="C513" s="28" t="s">
        <v>234</v>
      </c>
      <c r="D513" s="28" t="s">
        <v>223</v>
      </c>
      <c r="E513" s="27">
        <v>0</v>
      </c>
      <c r="F513" s="27">
        <v>74924616.52</v>
      </c>
      <c r="G513" s="27">
        <v>315008648.06</v>
      </c>
      <c r="H513" s="27">
        <v>240084031.54</v>
      </c>
      <c r="I513" s="27">
        <v>0</v>
      </c>
      <c r="J513" s="39">
        <v>0</v>
      </c>
    </row>
    <row r="514" spans="1:10" ht="22.5" customHeight="1">
      <c r="A514" s="260" t="s">
        <v>233</v>
      </c>
      <c r="B514" s="260"/>
      <c r="C514" s="28" t="s">
        <v>232</v>
      </c>
      <c r="D514" s="28" t="s">
        <v>223</v>
      </c>
      <c r="E514" s="27">
        <v>0</v>
      </c>
      <c r="F514" s="27">
        <v>20999414</v>
      </c>
      <c r="G514" s="27">
        <v>241110609.11</v>
      </c>
      <c r="H514" s="27">
        <v>331263749.4</v>
      </c>
      <c r="I514" s="27">
        <v>0</v>
      </c>
      <c r="J514" s="39">
        <v>111152554.29</v>
      </c>
    </row>
    <row r="515" spans="1:10" ht="23.25" customHeight="1">
      <c r="A515" s="260" t="s">
        <v>231</v>
      </c>
      <c r="B515" s="260"/>
      <c r="C515" s="28" t="s">
        <v>230</v>
      </c>
      <c r="D515" s="28" t="s">
        <v>223</v>
      </c>
      <c r="E515" s="27">
        <v>0</v>
      </c>
      <c r="F515" s="27">
        <v>0</v>
      </c>
      <c r="G515" s="27">
        <v>6232755</v>
      </c>
      <c r="H515" s="27">
        <v>6232755</v>
      </c>
      <c r="I515" s="27">
        <v>0</v>
      </c>
      <c r="J515" s="39">
        <v>0</v>
      </c>
    </row>
    <row r="516" spans="1:10" ht="23.25" customHeight="1">
      <c r="A516" s="260" t="s">
        <v>229</v>
      </c>
      <c r="B516" s="260"/>
      <c r="C516" s="28" t="s">
        <v>228</v>
      </c>
      <c r="D516" s="28" t="s">
        <v>223</v>
      </c>
      <c r="E516" s="27">
        <v>0</v>
      </c>
      <c r="F516" s="27">
        <v>0</v>
      </c>
      <c r="G516" s="27">
        <v>861003.7</v>
      </c>
      <c r="H516" s="27">
        <v>861003.7</v>
      </c>
      <c r="I516" s="27">
        <v>0</v>
      </c>
      <c r="J516" s="39">
        <v>0</v>
      </c>
    </row>
    <row r="517" spans="1:10" ht="23.25" customHeight="1">
      <c r="A517" s="260" t="s">
        <v>227</v>
      </c>
      <c r="B517" s="260"/>
      <c r="C517" s="28" t="s">
        <v>226</v>
      </c>
      <c r="D517" s="28" t="s">
        <v>223</v>
      </c>
      <c r="E517" s="27">
        <v>0</v>
      </c>
      <c r="F517" s="27">
        <v>0</v>
      </c>
      <c r="G517" s="27">
        <v>910517</v>
      </c>
      <c r="H517" s="27">
        <v>910517</v>
      </c>
      <c r="I517" s="27">
        <v>0</v>
      </c>
      <c r="J517" s="39">
        <v>0</v>
      </c>
    </row>
    <row r="518" spans="1:10" ht="22.5" customHeight="1">
      <c r="A518" s="260" t="s">
        <v>225</v>
      </c>
      <c r="B518" s="260"/>
      <c r="C518" s="28" t="s">
        <v>224</v>
      </c>
      <c r="D518" s="28" t="s">
        <v>223</v>
      </c>
      <c r="E518" s="27">
        <v>0</v>
      </c>
      <c r="F518" s="27">
        <v>0</v>
      </c>
      <c r="G518" s="27">
        <v>172500</v>
      </c>
      <c r="H518" s="27">
        <v>172500</v>
      </c>
      <c r="I518" s="27">
        <v>0</v>
      </c>
      <c r="J518" s="39">
        <v>0</v>
      </c>
    </row>
    <row r="519" spans="1:10" ht="12.75" customHeight="1">
      <c r="A519" s="267" t="s">
        <v>222</v>
      </c>
      <c r="B519" s="267"/>
      <c r="C519" s="267"/>
      <c r="D519" s="267"/>
      <c r="E519" s="198">
        <v>0</v>
      </c>
      <c r="F519" s="198">
        <v>2103313511.54</v>
      </c>
      <c r="G519" s="198">
        <v>7208774703.87</v>
      </c>
      <c r="H519" s="198">
        <v>7074252033.32</v>
      </c>
      <c r="I519" s="198">
        <v>0</v>
      </c>
      <c r="J519" s="198">
        <v>1968790840.99</v>
      </c>
    </row>
    <row r="520" spans="1:10" ht="14.25" customHeight="1">
      <c r="A520" s="258" t="s">
        <v>483</v>
      </c>
      <c r="B520" s="258"/>
      <c r="C520" s="258"/>
      <c r="D520" s="258"/>
      <c r="E520" s="258"/>
      <c r="F520" s="258"/>
      <c r="G520" s="258"/>
      <c r="H520" s="258"/>
      <c r="I520" s="258"/>
      <c r="J520" s="258"/>
    </row>
    <row r="521" spans="1:10" ht="22.5" customHeight="1">
      <c r="A521" s="260" t="s">
        <v>482</v>
      </c>
      <c r="B521" s="260"/>
      <c r="C521" s="28" t="s">
        <v>481</v>
      </c>
      <c r="D521" s="28" t="s">
        <v>223</v>
      </c>
      <c r="E521" s="27">
        <v>0</v>
      </c>
      <c r="F521" s="27">
        <v>20923491959.09</v>
      </c>
      <c r="G521" s="27">
        <v>31211815560.48</v>
      </c>
      <c r="H521" s="27">
        <v>23930935850.71</v>
      </c>
      <c r="I521" s="27">
        <v>0</v>
      </c>
      <c r="J521" s="39">
        <v>13642612249.32</v>
      </c>
    </row>
    <row r="522" spans="1:10" ht="23.25" customHeight="1">
      <c r="A522" s="260" t="s">
        <v>480</v>
      </c>
      <c r="B522" s="260"/>
      <c r="C522" s="28" t="s">
        <v>479</v>
      </c>
      <c r="D522" s="28" t="s">
        <v>223</v>
      </c>
      <c r="E522" s="27">
        <v>0</v>
      </c>
      <c r="F522" s="27">
        <v>2000000000</v>
      </c>
      <c r="G522" s="27">
        <v>58799900000</v>
      </c>
      <c r="H522" s="27">
        <v>61320095000</v>
      </c>
      <c r="I522" s="27">
        <v>0</v>
      </c>
      <c r="J522" s="39">
        <v>4520195000</v>
      </c>
    </row>
    <row r="523" spans="1:10" ht="12.75" customHeight="1">
      <c r="A523" s="267" t="s">
        <v>222</v>
      </c>
      <c r="B523" s="267"/>
      <c r="C523" s="267"/>
      <c r="D523" s="267"/>
      <c r="E523" s="198">
        <v>0</v>
      </c>
      <c r="F523" s="198">
        <v>22923491959.09</v>
      </c>
      <c r="G523" s="198">
        <v>90011715560.48</v>
      </c>
      <c r="H523" s="198">
        <v>85251030850.71</v>
      </c>
      <c r="I523" s="198">
        <v>0</v>
      </c>
      <c r="J523" s="198">
        <v>18162807249.32</v>
      </c>
    </row>
    <row r="524" spans="1:10" ht="15" customHeight="1">
      <c r="A524" s="258" t="s">
        <v>478</v>
      </c>
      <c r="B524" s="258"/>
      <c r="C524" s="258"/>
      <c r="D524" s="258"/>
      <c r="E524" s="258"/>
      <c r="F524" s="258"/>
      <c r="G524" s="258"/>
      <c r="H524" s="258"/>
      <c r="I524" s="258"/>
      <c r="J524" s="258"/>
    </row>
    <row r="525" spans="1:10" ht="22.5" customHeight="1">
      <c r="A525" s="260" t="s">
        <v>478</v>
      </c>
      <c r="B525" s="260"/>
      <c r="C525" s="28" t="s">
        <v>477</v>
      </c>
      <c r="D525" s="28" t="s">
        <v>223</v>
      </c>
      <c r="E525" s="27">
        <v>0</v>
      </c>
      <c r="F525" s="27">
        <v>12091074.67</v>
      </c>
      <c r="G525" s="27">
        <v>3112618606.02</v>
      </c>
      <c r="H525" s="27">
        <v>3105307625.98</v>
      </c>
      <c r="I525" s="27">
        <v>0</v>
      </c>
      <c r="J525" s="39">
        <v>4780094.63</v>
      </c>
    </row>
    <row r="526" spans="1:10" ht="12.75" customHeight="1">
      <c r="A526" s="269" t="s">
        <v>222</v>
      </c>
      <c r="B526" s="269"/>
      <c r="C526" s="269"/>
      <c r="D526" s="269"/>
      <c r="E526" s="196">
        <v>0</v>
      </c>
      <c r="F526" s="196">
        <v>12091074.67</v>
      </c>
      <c r="G526" s="196">
        <v>3112618606.02</v>
      </c>
      <c r="H526" s="196">
        <v>3105307625.98</v>
      </c>
      <c r="I526" s="196">
        <v>0</v>
      </c>
      <c r="J526" s="196">
        <v>4780094.63</v>
      </c>
    </row>
    <row r="527" spans="1:10" ht="14.25" customHeight="1">
      <c r="A527" s="258" t="s">
        <v>476</v>
      </c>
      <c r="B527" s="258"/>
      <c r="C527" s="258"/>
      <c r="D527" s="258"/>
      <c r="E527" s="258"/>
      <c r="F527" s="258"/>
      <c r="G527" s="258"/>
      <c r="H527" s="258"/>
      <c r="I527" s="258"/>
      <c r="J527" s="258"/>
    </row>
    <row r="528" spans="1:10" ht="23.25" customHeight="1">
      <c r="A528" s="260" t="s">
        <v>475</v>
      </c>
      <c r="B528" s="260"/>
      <c r="C528" s="28" t="s">
        <v>474</v>
      </c>
      <c r="D528" s="28" t="s">
        <v>223</v>
      </c>
      <c r="E528" s="27">
        <v>0</v>
      </c>
      <c r="F528" s="27">
        <v>57149583.07</v>
      </c>
      <c r="G528" s="27">
        <v>24685103.62</v>
      </c>
      <c r="H528" s="27">
        <v>16136363.83</v>
      </c>
      <c r="I528" s="27">
        <v>0</v>
      </c>
      <c r="J528" s="39">
        <v>48600843.28</v>
      </c>
    </row>
    <row r="529" spans="1:10" ht="12" customHeight="1">
      <c r="A529" s="267" t="s">
        <v>222</v>
      </c>
      <c r="B529" s="267"/>
      <c r="C529" s="267"/>
      <c r="D529" s="267"/>
      <c r="E529" s="198">
        <v>0</v>
      </c>
      <c r="F529" s="198">
        <v>57149583.07</v>
      </c>
      <c r="G529" s="198">
        <v>24685103.62</v>
      </c>
      <c r="H529" s="198">
        <v>16136363.83</v>
      </c>
      <c r="I529" s="198">
        <v>0</v>
      </c>
      <c r="J529" s="198">
        <v>48600843.28</v>
      </c>
    </row>
    <row r="530" spans="1:10" ht="14.25" customHeight="1">
      <c r="A530" s="258" t="s">
        <v>473</v>
      </c>
      <c r="B530" s="258"/>
      <c r="C530" s="258"/>
      <c r="D530" s="258"/>
      <c r="E530" s="258"/>
      <c r="F530" s="258"/>
      <c r="G530" s="258"/>
      <c r="H530" s="258"/>
      <c r="I530" s="258"/>
      <c r="J530" s="258"/>
    </row>
    <row r="531" spans="1:10" ht="23.25" customHeight="1">
      <c r="A531" s="260" t="s">
        <v>473</v>
      </c>
      <c r="B531" s="260"/>
      <c r="C531" s="28" t="s">
        <v>472</v>
      </c>
      <c r="D531" s="28" t="s">
        <v>223</v>
      </c>
      <c r="E531" s="27">
        <v>0</v>
      </c>
      <c r="F531" s="27">
        <v>41880000</v>
      </c>
      <c r="G531" s="27">
        <v>1590248945.07</v>
      </c>
      <c r="H531" s="27">
        <v>1563368945.07</v>
      </c>
      <c r="I531" s="27">
        <v>0</v>
      </c>
      <c r="J531" s="39">
        <v>15000000</v>
      </c>
    </row>
    <row r="532" spans="1:10" ht="12" customHeight="1">
      <c r="A532" s="269" t="s">
        <v>222</v>
      </c>
      <c r="B532" s="269"/>
      <c r="C532" s="269"/>
      <c r="D532" s="269"/>
      <c r="E532" s="196">
        <v>0</v>
      </c>
      <c r="F532" s="196">
        <v>41880000</v>
      </c>
      <c r="G532" s="196">
        <v>1590248945.07</v>
      </c>
      <c r="H532" s="196">
        <v>1563368945.07</v>
      </c>
      <c r="I532" s="196">
        <v>0</v>
      </c>
      <c r="J532" s="196">
        <v>15000000</v>
      </c>
    </row>
    <row r="533" spans="1:10" ht="14.25" customHeight="1">
      <c r="A533" s="258" t="s">
        <v>471</v>
      </c>
      <c r="B533" s="258"/>
      <c r="C533" s="258"/>
      <c r="D533" s="258"/>
      <c r="E533" s="258"/>
      <c r="F533" s="258"/>
      <c r="G533" s="258"/>
      <c r="H533" s="258"/>
      <c r="I533" s="258"/>
      <c r="J533" s="258"/>
    </row>
    <row r="534" spans="1:10" ht="23.25" customHeight="1">
      <c r="A534" s="260" t="s">
        <v>471</v>
      </c>
      <c r="B534" s="260"/>
      <c r="C534" s="28" t="s">
        <v>470</v>
      </c>
      <c r="D534" s="28" t="s">
        <v>223</v>
      </c>
      <c r="E534" s="27">
        <v>0</v>
      </c>
      <c r="F534" s="27">
        <v>6546720605.44</v>
      </c>
      <c r="G534" s="27">
        <v>3377733004.65</v>
      </c>
      <c r="H534" s="27">
        <v>4738530910</v>
      </c>
      <c r="I534" s="27">
        <v>0</v>
      </c>
      <c r="J534" s="39">
        <v>7907518510.79</v>
      </c>
    </row>
    <row r="535" spans="1:10" ht="23.25" customHeight="1">
      <c r="A535" s="260" t="s">
        <v>469</v>
      </c>
      <c r="B535" s="260"/>
      <c r="C535" s="28" t="s">
        <v>468</v>
      </c>
      <c r="D535" s="28" t="s">
        <v>223</v>
      </c>
      <c r="E535" s="27">
        <v>0</v>
      </c>
      <c r="F535" s="27">
        <v>1483501455.58</v>
      </c>
      <c r="G535" s="27">
        <v>910833183.28</v>
      </c>
      <c r="H535" s="27">
        <v>943876331.48</v>
      </c>
      <c r="I535" s="27">
        <v>0</v>
      </c>
      <c r="J535" s="39">
        <v>1516544603.78</v>
      </c>
    </row>
    <row r="536" spans="1:10" ht="12" customHeight="1">
      <c r="A536" s="267" t="s">
        <v>222</v>
      </c>
      <c r="B536" s="267"/>
      <c r="C536" s="267"/>
      <c r="D536" s="267"/>
      <c r="E536" s="198">
        <v>0</v>
      </c>
      <c r="F536" s="198">
        <v>8030222061.02</v>
      </c>
      <c r="G536" s="198">
        <v>4288566187.93</v>
      </c>
      <c r="H536" s="198">
        <v>5682407241.48</v>
      </c>
      <c r="I536" s="198">
        <v>0</v>
      </c>
      <c r="J536" s="198">
        <v>9424063114.57</v>
      </c>
    </row>
    <row r="537" spans="1:10" ht="14.25" customHeight="1">
      <c r="A537" s="258" t="s">
        <v>467</v>
      </c>
      <c r="B537" s="258"/>
      <c r="C537" s="258"/>
      <c r="D537" s="258"/>
      <c r="E537" s="258"/>
      <c r="F537" s="258"/>
      <c r="G537" s="258"/>
      <c r="H537" s="258"/>
      <c r="I537" s="258"/>
      <c r="J537" s="258"/>
    </row>
    <row r="538" spans="1:10" ht="23.25" customHeight="1">
      <c r="A538" s="260" t="s">
        <v>467</v>
      </c>
      <c r="B538" s="260"/>
      <c r="C538" s="28" t="s">
        <v>466</v>
      </c>
      <c r="D538" s="28" t="s">
        <v>223</v>
      </c>
      <c r="E538" s="27">
        <v>0</v>
      </c>
      <c r="F538" s="27">
        <v>5415300</v>
      </c>
      <c r="G538" s="27">
        <v>0</v>
      </c>
      <c r="H538" s="27">
        <v>0</v>
      </c>
      <c r="I538" s="27">
        <v>0</v>
      </c>
      <c r="J538" s="39">
        <v>5415300</v>
      </c>
    </row>
    <row r="539" spans="1:10" ht="12" customHeight="1">
      <c r="A539" s="267" t="s">
        <v>222</v>
      </c>
      <c r="B539" s="267"/>
      <c r="C539" s="267"/>
      <c r="D539" s="267"/>
      <c r="E539" s="198">
        <v>0</v>
      </c>
      <c r="F539" s="198">
        <v>5415300</v>
      </c>
      <c r="G539" s="198">
        <v>0</v>
      </c>
      <c r="H539" s="198">
        <v>0</v>
      </c>
      <c r="I539" s="198">
        <v>0</v>
      </c>
      <c r="J539" s="198">
        <v>5415300</v>
      </c>
    </row>
    <row r="540" spans="1:10" ht="14.25" customHeight="1">
      <c r="A540" s="258" t="s">
        <v>465</v>
      </c>
      <c r="B540" s="258"/>
      <c r="C540" s="258"/>
      <c r="D540" s="258"/>
      <c r="E540" s="258"/>
      <c r="F540" s="258"/>
      <c r="G540" s="258"/>
      <c r="H540" s="258"/>
      <c r="I540" s="258"/>
      <c r="J540" s="258"/>
    </row>
    <row r="541" spans="1:10" ht="23.25" customHeight="1">
      <c r="A541" s="260" t="s">
        <v>464</v>
      </c>
      <c r="B541" s="260"/>
      <c r="C541" s="28" t="s">
        <v>463</v>
      </c>
      <c r="D541" s="28" t="s">
        <v>223</v>
      </c>
      <c r="E541" s="27">
        <v>0</v>
      </c>
      <c r="F541" s="27">
        <v>631113119.95</v>
      </c>
      <c r="G541" s="27">
        <v>0</v>
      </c>
      <c r="H541" s="27">
        <v>0</v>
      </c>
      <c r="I541" s="27">
        <v>0</v>
      </c>
      <c r="J541" s="39">
        <v>631113119.95</v>
      </c>
    </row>
    <row r="542" spans="1:10" ht="12" customHeight="1">
      <c r="A542" s="267" t="s">
        <v>222</v>
      </c>
      <c r="B542" s="267"/>
      <c r="C542" s="267"/>
      <c r="D542" s="267"/>
      <c r="E542" s="198">
        <v>0</v>
      </c>
      <c r="F542" s="198">
        <v>631113119.95</v>
      </c>
      <c r="G542" s="198">
        <v>0</v>
      </c>
      <c r="H542" s="198">
        <v>0</v>
      </c>
      <c r="I542" s="198">
        <v>0</v>
      </c>
      <c r="J542" s="198">
        <v>631113119.95</v>
      </c>
    </row>
    <row r="543" spans="1:10" ht="14.25" customHeight="1">
      <c r="A543" s="258" t="s">
        <v>462</v>
      </c>
      <c r="B543" s="258"/>
      <c r="C543" s="258"/>
      <c r="D543" s="258"/>
      <c r="E543" s="258"/>
      <c r="F543" s="258"/>
      <c r="G543" s="258"/>
      <c r="H543" s="258"/>
      <c r="I543" s="258"/>
      <c r="J543" s="258"/>
    </row>
    <row r="544" spans="1:10" ht="23.25" customHeight="1">
      <c r="A544" s="260" t="s">
        <v>461</v>
      </c>
      <c r="B544" s="260"/>
      <c r="C544" s="28" t="s">
        <v>460</v>
      </c>
      <c r="D544" s="28" t="s">
        <v>223</v>
      </c>
      <c r="E544" s="27">
        <v>0</v>
      </c>
      <c r="F544" s="27">
        <v>2686569220.97</v>
      </c>
      <c r="G544" s="27">
        <v>18331678698.22</v>
      </c>
      <c r="H544" s="27">
        <v>19939404388.5</v>
      </c>
      <c r="I544" s="27">
        <v>0</v>
      </c>
      <c r="J544" s="39">
        <v>4294294911.25</v>
      </c>
    </row>
    <row r="545" spans="1:10" ht="12" customHeight="1">
      <c r="A545" s="261" t="s">
        <v>222</v>
      </c>
      <c r="B545" s="261"/>
      <c r="C545" s="261"/>
      <c r="D545" s="261"/>
      <c r="E545" s="26">
        <v>0</v>
      </c>
      <c r="F545" s="26">
        <v>2686569220.97</v>
      </c>
      <c r="G545" s="26">
        <v>18331678698.22</v>
      </c>
      <c r="H545" s="26">
        <v>19939404388.5</v>
      </c>
      <c r="I545" s="26">
        <v>0</v>
      </c>
      <c r="J545" s="26">
        <v>4294294911.25</v>
      </c>
    </row>
    <row r="546" spans="1:10" ht="15" customHeight="1">
      <c r="A546" s="258" t="s">
        <v>459</v>
      </c>
      <c r="B546" s="258"/>
      <c r="C546" s="258"/>
      <c r="D546" s="258"/>
      <c r="E546" s="258"/>
      <c r="F546" s="258"/>
      <c r="G546" s="258"/>
      <c r="H546" s="258"/>
      <c r="I546" s="258"/>
      <c r="J546" s="258"/>
    </row>
    <row r="547" spans="1:10" ht="22.5" customHeight="1">
      <c r="A547" s="260" t="s">
        <v>459</v>
      </c>
      <c r="B547" s="260"/>
      <c r="C547" s="28" t="s">
        <v>458</v>
      </c>
      <c r="D547" s="28" t="s">
        <v>223</v>
      </c>
      <c r="E547" s="27">
        <v>0</v>
      </c>
      <c r="F547" s="27">
        <v>10062174896.41</v>
      </c>
      <c r="G547" s="27">
        <v>0</v>
      </c>
      <c r="H547" s="27">
        <v>0</v>
      </c>
      <c r="I547" s="27">
        <v>0</v>
      </c>
      <c r="J547" s="39">
        <v>10062174896.41</v>
      </c>
    </row>
    <row r="548" spans="1:10" ht="12.75" customHeight="1">
      <c r="A548" s="261" t="s">
        <v>222</v>
      </c>
      <c r="B548" s="261"/>
      <c r="C548" s="261"/>
      <c r="D548" s="261"/>
      <c r="E548" s="26">
        <v>0</v>
      </c>
      <c r="F548" s="26">
        <v>10062174896.41</v>
      </c>
      <c r="G548" s="26">
        <v>0</v>
      </c>
      <c r="H548" s="26">
        <v>0</v>
      </c>
      <c r="I548" s="26">
        <v>0</v>
      </c>
      <c r="J548" s="26">
        <v>10062174896.41</v>
      </c>
    </row>
    <row r="549" spans="1:10" ht="15" customHeight="1">
      <c r="A549" s="258" t="s">
        <v>457</v>
      </c>
      <c r="B549" s="258"/>
      <c r="C549" s="258"/>
      <c r="D549" s="258"/>
      <c r="E549" s="258"/>
      <c r="F549" s="258"/>
      <c r="G549" s="258"/>
      <c r="H549" s="258"/>
      <c r="I549" s="258"/>
      <c r="J549" s="258"/>
    </row>
    <row r="550" spans="1:10" ht="22.5" customHeight="1">
      <c r="A550" s="260" t="s">
        <v>456</v>
      </c>
      <c r="B550" s="260"/>
      <c r="C550" s="28" t="s">
        <v>455</v>
      </c>
      <c r="D550" s="28" t="s">
        <v>223</v>
      </c>
      <c r="E550" s="27">
        <v>0</v>
      </c>
      <c r="F550" s="27">
        <v>0</v>
      </c>
      <c r="G550" s="27">
        <v>585113634.54</v>
      </c>
      <c r="H550" s="27">
        <v>585113634.54</v>
      </c>
      <c r="I550" s="27">
        <v>0</v>
      </c>
      <c r="J550" s="39">
        <v>0</v>
      </c>
    </row>
    <row r="551" spans="1:10" ht="23.25" customHeight="1">
      <c r="A551" s="260" t="s">
        <v>454</v>
      </c>
      <c r="B551" s="260"/>
      <c r="C551" s="28" t="s">
        <v>453</v>
      </c>
      <c r="D551" s="28" t="s">
        <v>223</v>
      </c>
      <c r="E551" s="27">
        <v>0</v>
      </c>
      <c r="F551" s="27">
        <v>0</v>
      </c>
      <c r="G551" s="27">
        <v>601508651.32</v>
      </c>
      <c r="H551" s="27">
        <v>601508651.32</v>
      </c>
      <c r="I551" s="27">
        <v>0</v>
      </c>
      <c r="J551" s="39">
        <v>0</v>
      </c>
    </row>
    <row r="552" spans="1:10" ht="23.25" customHeight="1">
      <c r="A552" s="260" t="s">
        <v>452</v>
      </c>
      <c r="B552" s="260"/>
      <c r="C552" s="28" t="s">
        <v>451</v>
      </c>
      <c r="D552" s="28" t="s">
        <v>223</v>
      </c>
      <c r="E552" s="27">
        <v>0</v>
      </c>
      <c r="F552" s="27">
        <v>0</v>
      </c>
      <c r="G552" s="27">
        <v>1185126829.1</v>
      </c>
      <c r="H552" s="27">
        <v>1185126829.1</v>
      </c>
      <c r="I552" s="27">
        <v>0</v>
      </c>
      <c r="J552" s="39">
        <v>0</v>
      </c>
    </row>
    <row r="553" spans="1:10" ht="23.25" customHeight="1">
      <c r="A553" s="260" t="s">
        <v>450</v>
      </c>
      <c r="B553" s="260"/>
      <c r="C553" s="28" t="s">
        <v>449</v>
      </c>
      <c r="D553" s="28" t="s">
        <v>223</v>
      </c>
      <c r="E553" s="27">
        <v>0</v>
      </c>
      <c r="F553" s="27">
        <v>0</v>
      </c>
      <c r="G553" s="27">
        <v>49360614930.5</v>
      </c>
      <c r="H553" s="27">
        <v>49360614930.5</v>
      </c>
      <c r="I553" s="27">
        <v>0</v>
      </c>
      <c r="J553" s="39">
        <v>0</v>
      </c>
    </row>
    <row r="554" spans="1:10" ht="22.5" customHeight="1">
      <c r="A554" s="260" t="s">
        <v>448</v>
      </c>
      <c r="B554" s="260"/>
      <c r="C554" s="28" t="s">
        <v>447</v>
      </c>
      <c r="D554" s="28" t="s">
        <v>223</v>
      </c>
      <c r="E554" s="27">
        <v>0</v>
      </c>
      <c r="F554" s="27">
        <v>0</v>
      </c>
      <c r="G554" s="27">
        <v>11061750187.75</v>
      </c>
      <c r="H554" s="27">
        <v>11061750187.75</v>
      </c>
      <c r="I554" s="27">
        <v>0</v>
      </c>
      <c r="J554" s="39">
        <v>0</v>
      </c>
    </row>
    <row r="555" spans="1:10" ht="23.25" customHeight="1">
      <c r="A555" s="260" t="s">
        <v>446</v>
      </c>
      <c r="B555" s="260"/>
      <c r="C555" s="28" t="s">
        <v>445</v>
      </c>
      <c r="D555" s="28" t="s">
        <v>223</v>
      </c>
      <c r="E555" s="27">
        <v>0</v>
      </c>
      <c r="F555" s="27">
        <v>0</v>
      </c>
      <c r="G555" s="27">
        <v>251193360</v>
      </c>
      <c r="H555" s="27">
        <v>251193360</v>
      </c>
      <c r="I555" s="27">
        <v>0</v>
      </c>
      <c r="J555" s="39">
        <v>0</v>
      </c>
    </row>
    <row r="556" spans="1:10" ht="23.25" customHeight="1">
      <c r="A556" s="260" t="s">
        <v>444</v>
      </c>
      <c r="B556" s="260"/>
      <c r="C556" s="28" t="s">
        <v>443</v>
      </c>
      <c r="D556" s="28" t="s">
        <v>223</v>
      </c>
      <c r="E556" s="27">
        <v>0</v>
      </c>
      <c r="F556" s="27">
        <v>0</v>
      </c>
      <c r="G556" s="27">
        <v>1406717155.52</v>
      </c>
      <c r="H556" s="27">
        <v>1406717155.52</v>
      </c>
      <c r="I556" s="27">
        <v>0</v>
      </c>
      <c r="J556" s="39">
        <v>0</v>
      </c>
    </row>
    <row r="557" spans="1:10" ht="12" customHeight="1">
      <c r="A557" s="261" t="s">
        <v>222</v>
      </c>
      <c r="B557" s="261"/>
      <c r="C557" s="261"/>
      <c r="D557" s="261"/>
      <c r="E557" s="26">
        <v>0</v>
      </c>
      <c r="F557" s="26">
        <v>0</v>
      </c>
      <c r="G557" s="26">
        <v>64452024748.73</v>
      </c>
      <c r="H557" s="26">
        <v>64452024748.73</v>
      </c>
      <c r="I557" s="26">
        <v>0</v>
      </c>
      <c r="J557" s="26">
        <v>0</v>
      </c>
    </row>
    <row r="558" spans="1:10" ht="14.25" customHeight="1">
      <c r="A558" s="258" t="s">
        <v>439</v>
      </c>
      <c r="B558" s="258"/>
      <c r="C558" s="258"/>
      <c r="D558" s="258"/>
      <c r="E558" s="258"/>
      <c r="F558" s="258"/>
      <c r="G558" s="258"/>
      <c r="H558" s="258"/>
      <c r="I558" s="258"/>
      <c r="J558" s="258"/>
    </row>
    <row r="559" spans="1:10" ht="23.25" customHeight="1">
      <c r="A559" s="260" t="s">
        <v>439</v>
      </c>
      <c r="B559" s="260"/>
      <c r="C559" s="28" t="s">
        <v>442</v>
      </c>
      <c r="D559" s="28" t="s">
        <v>223</v>
      </c>
      <c r="E559" s="27">
        <v>0</v>
      </c>
      <c r="F559" s="27">
        <v>0</v>
      </c>
      <c r="G559" s="27">
        <v>350460856.72</v>
      </c>
      <c r="H559" s="27">
        <v>350460856.72</v>
      </c>
      <c r="I559" s="27">
        <v>0</v>
      </c>
      <c r="J559" s="39">
        <v>0</v>
      </c>
    </row>
    <row r="560" spans="1:10" ht="12.75" customHeight="1">
      <c r="A560" s="261" t="s">
        <v>222</v>
      </c>
      <c r="B560" s="261"/>
      <c r="C560" s="261"/>
      <c r="D560" s="261"/>
      <c r="E560" s="26">
        <v>0</v>
      </c>
      <c r="F560" s="26">
        <v>0</v>
      </c>
      <c r="G560" s="26">
        <v>350460856.72</v>
      </c>
      <c r="H560" s="26">
        <v>350460856.72</v>
      </c>
      <c r="I560" s="26">
        <v>0</v>
      </c>
      <c r="J560" s="26">
        <v>0</v>
      </c>
    </row>
    <row r="561" spans="1:10" ht="15" customHeight="1">
      <c r="A561" s="258" t="s">
        <v>439</v>
      </c>
      <c r="B561" s="258"/>
      <c r="C561" s="258"/>
      <c r="D561" s="258"/>
      <c r="E561" s="258"/>
      <c r="F561" s="258"/>
      <c r="G561" s="258"/>
      <c r="H561" s="258"/>
      <c r="I561" s="258"/>
      <c r="J561" s="258"/>
    </row>
    <row r="562" spans="1:10" ht="22.5" customHeight="1">
      <c r="A562" s="260" t="s">
        <v>441</v>
      </c>
      <c r="B562" s="260"/>
      <c r="C562" s="28" t="s">
        <v>440</v>
      </c>
      <c r="D562" s="28" t="s">
        <v>223</v>
      </c>
      <c r="E562" s="27">
        <v>0</v>
      </c>
      <c r="F562" s="27">
        <v>0</v>
      </c>
      <c r="G562" s="27">
        <v>27272727.27</v>
      </c>
      <c r="H562" s="27">
        <v>27272727.27</v>
      </c>
      <c r="I562" s="27">
        <v>0</v>
      </c>
      <c r="J562" s="39">
        <v>0</v>
      </c>
    </row>
    <row r="563" spans="1:10" ht="12.75" customHeight="1">
      <c r="A563" s="261" t="s">
        <v>222</v>
      </c>
      <c r="B563" s="261"/>
      <c r="C563" s="261"/>
      <c r="D563" s="261"/>
      <c r="E563" s="26">
        <v>0</v>
      </c>
      <c r="F563" s="26">
        <v>0</v>
      </c>
      <c r="G563" s="26">
        <v>27272727.27</v>
      </c>
      <c r="H563" s="26">
        <v>27272727.27</v>
      </c>
      <c r="I563" s="26">
        <v>0</v>
      </c>
      <c r="J563" s="26">
        <v>0</v>
      </c>
    </row>
    <row r="564" spans="1:10" ht="14.25" customHeight="1">
      <c r="A564" s="258" t="s">
        <v>439</v>
      </c>
      <c r="B564" s="258"/>
      <c r="C564" s="258"/>
      <c r="D564" s="258"/>
      <c r="E564" s="258"/>
      <c r="F564" s="258"/>
      <c r="G564" s="258"/>
      <c r="H564" s="258"/>
      <c r="I564" s="258"/>
      <c r="J564" s="258"/>
    </row>
    <row r="565" spans="1:10" ht="22.5" customHeight="1">
      <c r="A565" s="260" t="s">
        <v>438</v>
      </c>
      <c r="B565" s="260"/>
      <c r="C565" s="28" t="s">
        <v>437</v>
      </c>
      <c r="D565" s="28" t="s">
        <v>223</v>
      </c>
      <c r="E565" s="27">
        <v>0</v>
      </c>
      <c r="F565" s="27">
        <v>0</v>
      </c>
      <c r="G565" s="27">
        <v>114254617.42</v>
      </c>
      <c r="H565" s="27">
        <v>114254617.42</v>
      </c>
      <c r="I565" s="27">
        <v>0</v>
      </c>
      <c r="J565" s="39">
        <v>0</v>
      </c>
    </row>
    <row r="566" spans="1:10" ht="12.75" customHeight="1">
      <c r="A566" s="261" t="s">
        <v>222</v>
      </c>
      <c r="B566" s="261"/>
      <c r="C566" s="261"/>
      <c r="D566" s="261"/>
      <c r="E566" s="26">
        <v>0</v>
      </c>
      <c r="F566" s="26">
        <v>0</v>
      </c>
      <c r="G566" s="26">
        <v>114254617.42</v>
      </c>
      <c r="H566" s="26">
        <v>114254617.42</v>
      </c>
      <c r="I566" s="26">
        <v>0</v>
      </c>
      <c r="J566" s="26">
        <v>0</v>
      </c>
    </row>
    <row r="567" spans="1:10" ht="14.25" customHeight="1">
      <c r="A567" s="258" t="s">
        <v>436</v>
      </c>
      <c r="B567" s="258"/>
      <c r="C567" s="258"/>
      <c r="D567" s="258"/>
      <c r="E567" s="258"/>
      <c r="F567" s="258"/>
      <c r="G567" s="258"/>
      <c r="H567" s="258"/>
      <c r="I567" s="258"/>
      <c r="J567" s="258"/>
    </row>
    <row r="568" spans="1:10" ht="23.25" customHeight="1">
      <c r="A568" s="260" t="s">
        <v>435</v>
      </c>
      <c r="B568" s="260"/>
      <c r="C568" s="28" t="s">
        <v>434</v>
      </c>
      <c r="D568" s="28" t="s">
        <v>223</v>
      </c>
      <c r="E568" s="27">
        <v>0</v>
      </c>
      <c r="F568" s="27">
        <v>0</v>
      </c>
      <c r="G568" s="27">
        <v>8485450.84</v>
      </c>
      <c r="H568" s="27">
        <v>8485450.84</v>
      </c>
      <c r="I568" s="27">
        <v>0</v>
      </c>
      <c r="J568" s="39">
        <v>0</v>
      </c>
    </row>
    <row r="569" spans="1:10" ht="12" customHeight="1">
      <c r="A569" s="261" t="s">
        <v>222</v>
      </c>
      <c r="B569" s="261"/>
      <c r="C569" s="261"/>
      <c r="D569" s="261"/>
      <c r="E569" s="26">
        <v>0</v>
      </c>
      <c r="F569" s="26">
        <v>0</v>
      </c>
      <c r="G569" s="26">
        <v>8485450.84</v>
      </c>
      <c r="H569" s="26">
        <v>8485450.84</v>
      </c>
      <c r="I569" s="26">
        <v>0</v>
      </c>
      <c r="J569" s="26">
        <v>0</v>
      </c>
    </row>
    <row r="570" spans="1:10" ht="14.25" customHeight="1">
      <c r="A570" s="258" t="s">
        <v>433</v>
      </c>
      <c r="B570" s="258"/>
      <c r="C570" s="258"/>
      <c r="D570" s="258"/>
      <c r="E570" s="258"/>
      <c r="F570" s="258"/>
      <c r="G570" s="258"/>
      <c r="H570" s="258"/>
      <c r="I570" s="258"/>
      <c r="J570" s="258"/>
    </row>
    <row r="571" spans="1:10" ht="23.25" customHeight="1">
      <c r="A571" s="260" t="s">
        <v>290</v>
      </c>
      <c r="B571" s="260"/>
      <c r="C571" s="28" t="s">
        <v>432</v>
      </c>
      <c r="D571" s="28" t="s">
        <v>223</v>
      </c>
      <c r="E571" s="27">
        <v>0</v>
      </c>
      <c r="F571" s="27">
        <v>0</v>
      </c>
      <c r="G571" s="27">
        <v>3513815</v>
      </c>
      <c r="H571" s="27">
        <v>3513815</v>
      </c>
      <c r="I571" s="27">
        <v>0</v>
      </c>
      <c r="J571" s="39">
        <v>0</v>
      </c>
    </row>
    <row r="572" spans="1:10" ht="12" customHeight="1">
      <c r="A572" s="261" t="s">
        <v>222</v>
      </c>
      <c r="B572" s="261"/>
      <c r="C572" s="261"/>
      <c r="D572" s="261"/>
      <c r="E572" s="26">
        <v>0</v>
      </c>
      <c r="F572" s="26">
        <v>0</v>
      </c>
      <c r="G572" s="26">
        <v>3513815</v>
      </c>
      <c r="H572" s="26">
        <v>3513815</v>
      </c>
      <c r="I572" s="26">
        <v>0</v>
      </c>
      <c r="J572" s="26">
        <v>0</v>
      </c>
    </row>
    <row r="573" spans="1:10" ht="14.25" customHeight="1">
      <c r="A573" s="258" t="s">
        <v>431</v>
      </c>
      <c r="B573" s="258"/>
      <c r="C573" s="258"/>
      <c r="D573" s="258"/>
      <c r="E573" s="258"/>
      <c r="F573" s="258"/>
      <c r="G573" s="258"/>
      <c r="H573" s="258"/>
      <c r="I573" s="258"/>
      <c r="J573" s="258"/>
    </row>
    <row r="574" spans="1:10" ht="23.25" customHeight="1">
      <c r="A574" s="260" t="s">
        <v>431</v>
      </c>
      <c r="B574" s="260"/>
      <c r="C574" s="28" t="s">
        <v>430</v>
      </c>
      <c r="D574" s="28" t="s">
        <v>223</v>
      </c>
      <c r="E574" s="27">
        <v>0</v>
      </c>
      <c r="F574" s="27">
        <v>0</v>
      </c>
      <c r="G574" s="27">
        <v>359785490.34</v>
      </c>
      <c r="H574" s="27">
        <v>359785490.34</v>
      </c>
      <c r="I574" s="27">
        <v>0</v>
      </c>
      <c r="J574" s="39">
        <v>0</v>
      </c>
    </row>
    <row r="575" spans="1:10" ht="23.25" customHeight="1">
      <c r="A575" s="260" t="s">
        <v>429</v>
      </c>
      <c r="B575" s="260"/>
      <c r="C575" s="28" t="s">
        <v>428</v>
      </c>
      <c r="D575" s="28" t="s">
        <v>223</v>
      </c>
      <c r="E575" s="27">
        <v>0</v>
      </c>
      <c r="F575" s="27">
        <v>0</v>
      </c>
      <c r="G575" s="27">
        <v>66929957.79</v>
      </c>
      <c r="H575" s="27">
        <v>66929957.79</v>
      </c>
      <c r="I575" s="27">
        <v>0</v>
      </c>
      <c r="J575" s="39">
        <v>0</v>
      </c>
    </row>
    <row r="576" spans="1:10" ht="22.5" customHeight="1">
      <c r="A576" s="260" t="s">
        <v>427</v>
      </c>
      <c r="B576" s="260"/>
      <c r="C576" s="28" t="s">
        <v>426</v>
      </c>
      <c r="D576" s="28" t="s">
        <v>223</v>
      </c>
      <c r="E576" s="27">
        <v>0</v>
      </c>
      <c r="F576" s="27">
        <v>0</v>
      </c>
      <c r="G576" s="27">
        <v>513195681.25</v>
      </c>
      <c r="H576" s="27">
        <v>513195681.25</v>
      </c>
      <c r="I576" s="27">
        <v>0</v>
      </c>
      <c r="J576" s="39">
        <v>0</v>
      </c>
    </row>
    <row r="577" spans="1:10" ht="23.25" customHeight="1">
      <c r="A577" s="260" t="s">
        <v>425</v>
      </c>
      <c r="B577" s="260"/>
      <c r="C577" s="28" t="s">
        <v>424</v>
      </c>
      <c r="D577" s="28" t="s">
        <v>223</v>
      </c>
      <c r="E577" s="27">
        <v>0</v>
      </c>
      <c r="F577" s="27">
        <v>0</v>
      </c>
      <c r="G577" s="27">
        <v>1122418625.44</v>
      </c>
      <c r="H577" s="27">
        <v>1122418625.44</v>
      </c>
      <c r="I577" s="27">
        <v>0</v>
      </c>
      <c r="J577" s="39">
        <v>0</v>
      </c>
    </row>
    <row r="578" spans="1:10" ht="23.25" customHeight="1">
      <c r="A578" s="260" t="s">
        <v>423</v>
      </c>
      <c r="B578" s="260"/>
      <c r="C578" s="28" t="s">
        <v>422</v>
      </c>
      <c r="D578" s="28" t="s">
        <v>223</v>
      </c>
      <c r="E578" s="27">
        <v>0</v>
      </c>
      <c r="F578" s="27">
        <v>0</v>
      </c>
      <c r="G578" s="27">
        <v>50892703349.09</v>
      </c>
      <c r="H578" s="27">
        <v>50892703349.09</v>
      </c>
      <c r="I578" s="27">
        <v>0</v>
      </c>
      <c r="J578" s="39">
        <v>0</v>
      </c>
    </row>
    <row r="579" spans="1:10" ht="23.25" customHeight="1">
      <c r="A579" s="260" t="s">
        <v>421</v>
      </c>
      <c r="B579" s="260"/>
      <c r="C579" s="28" t="s">
        <v>420</v>
      </c>
      <c r="D579" s="28" t="s">
        <v>223</v>
      </c>
      <c r="E579" s="27">
        <v>0</v>
      </c>
      <c r="F579" s="27">
        <v>0</v>
      </c>
      <c r="G579" s="27">
        <v>7232137476.27</v>
      </c>
      <c r="H579" s="27">
        <v>7232137476.27</v>
      </c>
      <c r="I579" s="27">
        <v>0</v>
      </c>
      <c r="J579" s="39">
        <v>0</v>
      </c>
    </row>
    <row r="580" spans="1:10" ht="23.25" customHeight="1">
      <c r="A580" s="260" t="s">
        <v>419</v>
      </c>
      <c r="B580" s="260"/>
      <c r="C580" s="28" t="s">
        <v>418</v>
      </c>
      <c r="D580" s="28" t="s">
        <v>223</v>
      </c>
      <c r="E580" s="27">
        <v>0</v>
      </c>
      <c r="F580" s="27">
        <v>0</v>
      </c>
      <c r="G580" s="27">
        <v>739611222</v>
      </c>
      <c r="H580" s="27">
        <v>739611222</v>
      </c>
      <c r="I580" s="27">
        <v>0</v>
      </c>
      <c r="J580" s="39">
        <v>0</v>
      </c>
    </row>
    <row r="581" spans="1:10" ht="22.5" customHeight="1">
      <c r="A581" s="260" t="s">
        <v>417</v>
      </c>
      <c r="B581" s="260"/>
      <c r="C581" s="28" t="s">
        <v>416</v>
      </c>
      <c r="D581" s="28" t="s">
        <v>223</v>
      </c>
      <c r="E581" s="27">
        <v>0</v>
      </c>
      <c r="F581" s="27">
        <v>0</v>
      </c>
      <c r="G581" s="27">
        <v>57276272</v>
      </c>
      <c r="H581" s="27">
        <v>57276272</v>
      </c>
      <c r="I581" s="27">
        <v>0</v>
      </c>
      <c r="J581" s="39">
        <v>0</v>
      </c>
    </row>
    <row r="582" spans="1:10" ht="12.75" customHeight="1">
      <c r="A582" s="261" t="s">
        <v>222</v>
      </c>
      <c r="B582" s="261"/>
      <c r="C582" s="261"/>
      <c r="D582" s="261"/>
      <c r="E582" s="26">
        <v>0</v>
      </c>
      <c r="F582" s="26">
        <v>0</v>
      </c>
      <c r="G582" s="26">
        <v>60984058074.18</v>
      </c>
      <c r="H582" s="26">
        <v>60984058074.18</v>
      </c>
      <c r="I582" s="26">
        <v>0</v>
      </c>
      <c r="J582" s="26">
        <v>0</v>
      </c>
    </row>
    <row r="583" spans="1:10" ht="15" customHeight="1">
      <c r="A583" s="258" t="s">
        <v>415</v>
      </c>
      <c r="B583" s="258"/>
      <c r="C583" s="258"/>
      <c r="D583" s="258"/>
      <c r="E583" s="258"/>
      <c r="F583" s="258"/>
      <c r="G583" s="258"/>
      <c r="H583" s="258"/>
      <c r="I583" s="258"/>
      <c r="J583" s="258"/>
    </row>
    <row r="584" spans="1:10" ht="22.5" customHeight="1">
      <c r="A584" s="260" t="s">
        <v>415</v>
      </c>
      <c r="B584" s="260"/>
      <c r="C584" s="28" t="s">
        <v>414</v>
      </c>
      <c r="D584" s="28" t="s">
        <v>223</v>
      </c>
      <c r="E584" s="27">
        <v>0</v>
      </c>
      <c r="F584" s="27">
        <v>0</v>
      </c>
      <c r="G584" s="27">
        <v>211735394</v>
      </c>
      <c r="H584" s="27">
        <v>211735394</v>
      </c>
      <c r="I584" s="27">
        <v>0</v>
      </c>
      <c r="J584" s="39">
        <v>0</v>
      </c>
    </row>
    <row r="585" spans="1:10" ht="23.25" customHeight="1">
      <c r="A585" s="260" t="s">
        <v>413</v>
      </c>
      <c r="B585" s="260"/>
      <c r="C585" s="28" t="s">
        <v>412</v>
      </c>
      <c r="D585" s="28" t="s">
        <v>223</v>
      </c>
      <c r="E585" s="27">
        <v>0</v>
      </c>
      <c r="F585" s="27">
        <v>0</v>
      </c>
      <c r="G585" s="27">
        <v>1300538</v>
      </c>
      <c r="H585" s="27">
        <v>1300538</v>
      </c>
      <c r="I585" s="27">
        <v>0</v>
      </c>
      <c r="J585" s="39">
        <v>0</v>
      </c>
    </row>
    <row r="586" spans="1:10" ht="23.25" customHeight="1">
      <c r="A586" s="260" t="s">
        <v>411</v>
      </c>
      <c r="B586" s="260"/>
      <c r="C586" s="28" t="s">
        <v>410</v>
      </c>
      <c r="D586" s="28" t="s">
        <v>223</v>
      </c>
      <c r="E586" s="27">
        <v>0</v>
      </c>
      <c r="F586" s="27">
        <v>0</v>
      </c>
      <c r="G586" s="27">
        <v>15496511</v>
      </c>
      <c r="H586" s="27">
        <v>15496511</v>
      </c>
      <c r="I586" s="27">
        <v>0</v>
      </c>
      <c r="J586" s="39">
        <v>0</v>
      </c>
    </row>
    <row r="587" spans="1:10" ht="23.25" customHeight="1">
      <c r="A587" s="260" t="s">
        <v>409</v>
      </c>
      <c r="B587" s="260"/>
      <c r="C587" s="28" t="s">
        <v>408</v>
      </c>
      <c r="D587" s="28" t="s">
        <v>223</v>
      </c>
      <c r="E587" s="27">
        <v>0</v>
      </c>
      <c r="F587" s="27">
        <v>0</v>
      </c>
      <c r="G587" s="27">
        <v>22369355</v>
      </c>
      <c r="H587" s="27">
        <v>22369355</v>
      </c>
      <c r="I587" s="27">
        <v>0</v>
      </c>
      <c r="J587" s="39">
        <v>0</v>
      </c>
    </row>
    <row r="588" spans="1:10" ht="22.5" customHeight="1">
      <c r="A588" s="260" t="s">
        <v>407</v>
      </c>
      <c r="B588" s="260"/>
      <c r="C588" s="28" t="s">
        <v>406</v>
      </c>
      <c r="D588" s="28" t="s">
        <v>223</v>
      </c>
      <c r="E588" s="27">
        <v>0</v>
      </c>
      <c r="F588" s="27">
        <v>0</v>
      </c>
      <c r="G588" s="27">
        <v>4821245</v>
      </c>
      <c r="H588" s="27">
        <v>4821245</v>
      </c>
      <c r="I588" s="27">
        <v>0</v>
      </c>
      <c r="J588" s="39">
        <v>0</v>
      </c>
    </row>
    <row r="589" spans="1:10" ht="23.25" customHeight="1">
      <c r="A589" s="260" t="s">
        <v>405</v>
      </c>
      <c r="B589" s="260"/>
      <c r="C589" s="28" t="s">
        <v>404</v>
      </c>
      <c r="D589" s="28" t="s">
        <v>223</v>
      </c>
      <c r="E589" s="27">
        <v>0</v>
      </c>
      <c r="F589" s="27">
        <v>0</v>
      </c>
      <c r="G589" s="27">
        <v>2970338.65</v>
      </c>
      <c r="H589" s="27">
        <v>2970338.65</v>
      </c>
      <c r="I589" s="27">
        <v>0</v>
      </c>
      <c r="J589" s="39">
        <v>0</v>
      </c>
    </row>
    <row r="590" spans="1:10" ht="23.25" customHeight="1">
      <c r="A590" s="260" t="s">
        <v>403</v>
      </c>
      <c r="B590" s="260"/>
      <c r="C590" s="28" t="s">
        <v>402</v>
      </c>
      <c r="D590" s="28" t="s">
        <v>223</v>
      </c>
      <c r="E590" s="27">
        <v>0</v>
      </c>
      <c r="F590" s="27">
        <v>0</v>
      </c>
      <c r="G590" s="27">
        <v>19985700</v>
      </c>
      <c r="H590" s="27">
        <v>19985700</v>
      </c>
      <c r="I590" s="27">
        <v>0</v>
      </c>
      <c r="J590" s="39">
        <v>0</v>
      </c>
    </row>
    <row r="591" spans="1:10" ht="12" customHeight="1">
      <c r="A591" s="269" t="s">
        <v>222</v>
      </c>
      <c r="B591" s="269"/>
      <c r="C591" s="269"/>
      <c r="D591" s="269"/>
      <c r="E591" s="196">
        <v>0</v>
      </c>
      <c r="F591" s="196">
        <v>0</v>
      </c>
      <c r="G591" s="196">
        <v>278679081.65</v>
      </c>
      <c r="H591" s="196">
        <v>278679081.65</v>
      </c>
      <c r="I591" s="196">
        <v>0</v>
      </c>
      <c r="J591" s="196">
        <v>0</v>
      </c>
    </row>
    <row r="592" spans="1:10" ht="14.25" customHeight="1">
      <c r="A592" s="258" t="s">
        <v>401</v>
      </c>
      <c r="B592" s="258"/>
      <c r="C592" s="258"/>
      <c r="D592" s="258"/>
      <c r="E592" s="258"/>
      <c r="F592" s="258"/>
      <c r="G592" s="258"/>
      <c r="H592" s="258"/>
      <c r="I592" s="258"/>
      <c r="J592" s="258"/>
    </row>
    <row r="593" spans="1:10" ht="23.25" customHeight="1">
      <c r="A593" s="260" t="s">
        <v>400</v>
      </c>
      <c r="B593" s="260"/>
      <c r="C593" s="28" t="s">
        <v>399</v>
      </c>
      <c r="D593" s="28" t="s">
        <v>223</v>
      </c>
      <c r="E593" s="27">
        <v>0</v>
      </c>
      <c r="F593" s="27">
        <v>0</v>
      </c>
      <c r="G593" s="27">
        <v>116470774</v>
      </c>
      <c r="H593" s="27">
        <v>116470774</v>
      </c>
      <c r="I593" s="27">
        <v>0</v>
      </c>
      <c r="J593" s="39">
        <v>0</v>
      </c>
    </row>
    <row r="594" spans="1:10" ht="12.75" customHeight="1">
      <c r="A594" s="269" t="s">
        <v>222</v>
      </c>
      <c r="B594" s="269"/>
      <c r="C594" s="269"/>
      <c r="D594" s="269"/>
      <c r="E594" s="196">
        <v>0</v>
      </c>
      <c r="F594" s="196">
        <v>0</v>
      </c>
      <c r="G594" s="196">
        <v>116470774</v>
      </c>
      <c r="H594" s="196">
        <v>116470774</v>
      </c>
      <c r="I594" s="196">
        <v>0</v>
      </c>
      <c r="J594" s="196">
        <v>0</v>
      </c>
    </row>
    <row r="595" spans="1:10" ht="15" customHeight="1">
      <c r="A595" s="258" t="s">
        <v>398</v>
      </c>
      <c r="B595" s="258"/>
      <c r="C595" s="258"/>
      <c r="D595" s="258"/>
      <c r="E595" s="258"/>
      <c r="F595" s="258"/>
      <c r="G595" s="258"/>
      <c r="H595" s="258"/>
      <c r="I595" s="258"/>
      <c r="J595" s="258"/>
    </row>
    <row r="596" spans="1:10" ht="22.5" customHeight="1">
      <c r="A596" s="260" t="s">
        <v>398</v>
      </c>
      <c r="B596" s="260"/>
      <c r="C596" s="28" t="s">
        <v>397</v>
      </c>
      <c r="D596" s="28" t="s">
        <v>223</v>
      </c>
      <c r="E596" s="27">
        <v>0</v>
      </c>
      <c r="F596" s="27">
        <v>0</v>
      </c>
      <c r="G596" s="27">
        <v>13619460.09</v>
      </c>
      <c r="H596" s="27">
        <v>13619460.09</v>
      </c>
      <c r="I596" s="27">
        <v>0</v>
      </c>
      <c r="J596" s="39">
        <v>0</v>
      </c>
    </row>
    <row r="597" spans="1:10" ht="12.75" customHeight="1">
      <c r="A597" s="269" t="s">
        <v>222</v>
      </c>
      <c r="B597" s="269"/>
      <c r="C597" s="269"/>
      <c r="D597" s="269"/>
      <c r="E597" s="196">
        <v>0</v>
      </c>
      <c r="F597" s="196">
        <v>0</v>
      </c>
      <c r="G597" s="196">
        <v>13619460.09</v>
      </c>
      <c r="H597" s="196">
        <v>13619460.09</v>
      </c>
      <c r="I597" s="196">
        <v>0</v>
      </c>
      <c r="J597" s="196">
        <v>0</v>
      </c>
    </row>
    <row r="598" spans="1:10" ht="14.25" customHeight="1">
      <c r="A598" s="258" t="s">
        <v>396</v>
      </c>
      <c r="B598" s="258"/>
      <c r="C598" s="258"/>
      <c r="D598" s="258"/>
      <c r="E598" s="258"/>
      <c r="F598" s="258"/>
      <c r="G598" s="258"/>
      <c r="H598" s="258"/>
      <c r="I598" s="258"/>
      <c r="J598" s="258"/>
    </row>
    <row r="599" spans="1:10" ht="22.5" customHeight="1">
      <c r="A599" s="260" t="s">
        <v>396</v>
      </c>
      <c r="B599" s="260"/>
      <c r="C599" s="28" t="s">
        <v>395</v>
      </c>
      <c r="D599" s="28" t="s">
        <v>223</v>
      </c>
      <c r="E599" s="27">
        <v>0</v>
      </c>
      <c r="F599" s="27">
        <v>0</v>
      </c>
      <c r="G599" s="27">
        <v>9313762.28</v>
      </c>
      <c r="H599" s="27">
        <v>9313762.28</v>
      </c>
      <c r="I599" s="27">
        <v>0</v>
      </c>
      <c r="J599" s="39">
        <v>0</v>
      </c>
    </row>
    <row r="600" spans="1:10" ht="12.75" customHeight="1">
      <c r="A600" s="269" t="s">
        <v>222</v>
      </c>
      <c r="B600" s="269"/>
      <c r="C600" s="269"/>
      <c r="D600" s="269"/>
      <c r="E600" s="196">
        <v>0</v>
      </c>
      <c r="F600" s="196">
        <v>0</v>
      </c>
      <c r="G600" s="196">
        <v>9313762.28</v>
      </c>
      <c r="H600" s="196">
        <v>9313762.28</v>
      </c>
      <c r="I600" s="196">
        <v>0</v>
      </c>
      <c r="J600" s="196">
        <v>0</v>
      </c>
    </row>
    <row r="601" spans="1:10" ht="14.25" customHeight="1">
      <c r="A601" s="258" t="s">
        <v>394</v>
      </c>
      <c r="B601" s="258"/>
      <c r="C601" s="258"/>
      <c r="D601" s="258"/>
      <c r="E601" s="258"/>
      <c r="F601" s="258"/>
      <c r="G601" s="258"/>
      <c r="H601" s="258"/>
      <c r="I601" s="258"/>
      <c r="J601" s="258"/>
    </row>
    <row r="602" spans="1:10" ht="23.25" customHeight="1">
      <c r="A602" s="260" t="s">
        <v>394</v>
      </c>
      <c r="B602" s="260"/>
      <c r="C602" s="28" t="s">
        <v>393</v>
      </c>
      <c r="D602" s="28" t="s">
        <v>223</v>
      </c>
      <c r="E602" s="27">
        <v>0</v>
      </c>
      <c r="F602" s="27">
        <v>0</v>
      </c>
      <c r="G602" s="27">
        <v>53709547.28</v>
      </c>
      <c r="H602" s="27">
        <v>53709547.28</v>
      </c>
      <c r="I602" s="27">
        <v>0</v>
      </c>
      <c r="J602" s="39">
        <v>0</v>
      </c>
    </row>
    <row r="603" spans="1:10" ht="12" customHeight="1">
      <c r="A603" s="269" t="s">
        <v>222</v>
      </c>
      <c r="B603" s="269"/>
      <c r="C603" s="269"/>
      <c r="D603" s="269"/>
      <c r="E603" s="196">
        <v>0</v>
      </c>
      <c r="F603" s="196">
        <v>0</v>
      </c>
      <c r="G603" s="196">
        <v>53709547.28</v>
      </c>
      <c r="H603" s="196">
        <v>53709547.28</v>
      </c>
      <c r="I603" s="196">
        <v>0</v>
      </c>
      <c r="J603" s="196">
        <v>0</v>
      </c>
    </row>
    <row r="604" spans="1:10" ht="14.25" customHeight="1">
      <c r="A604" s="258" t="s">
        <v>392</v>
      </c>
      <c r="B604" s="258"/>
      <c r="C604" s="258"/>
      <c r="D604" s="258"/>
      <c r="E604" s="258"/>
      <c r="F604" s="258"/>
      <c r="G604" s="258"/>
      <c r="H604" s="258"/>
      <c r="I604" s="258"/>
      <c r="J604" s="258"/>
    </row>
    <row r="605" spans="1:10" ht="23.25" customHeight="1">
      <c r="A605" s="260" t="s">
        <v>392</v>
      </c>
      <c r="B605" s="260"/>
      <c r="C605" s="28" t="s">
        <v>391</v>
      </c>
      <c r="D605" s="28" t="s">
        <v>223</v>
      </c>
      <c r="E605" s="27">
        <v>0</v>
      </c>
      <c r="F605" s="27">
        <v>0</v>
      </c>
      <c r="G605" s="27">
        <v>15788739.64</v>
      </c>
      <c r="H605" s="27">
        <v>15788739.64</v>
      </c>
      <c r="I605" s="27">
        <v>0</v>
      </c>
      <c r="J605" s="39">
        <v>0</v>
      </c>
    </row>
    <row r="606" spans="1:10" ht="12" customHeight="1">
      <c r="A606" s="269" t="s">
        <v>222</v>
      </c>
      <c r="B606" s="269"/>
      <c r="C606" s="269"/>
      <c r="D606" s="269"/>
      <c r="E606" s="196">
        <v>0</v>
      </c>
      <c r="F606" s="196">
        <v>0</v>
      </c>
      <c r="G606" s="196">
        <v>15788739.64</v>
      </c>
      <c r="H606" s="196">
        <v>15788739.64</v>
      </c>
      <c r="I606" s="196">
        <v>0</v>
      </c>
      <c r="J606" s="196">
        <v>0</v>
      </c>
    </row>
    <row r="607" spans="1:10" ht="14.25" customHeight="1">
      <c r="A607" s="258" t="s">
        <v>390</v>
      </c>
      <c r="B607" s="258"/>
      <c r="C607" s="258"/>
      <c r="D607" s="258"/>
      <c r="E607" s="258"/>
      <c r="F607" s="258"/>
      <c r="G607" s="258"/>
      <c r="H607" s="258"/>
      <c r="I607" s="258"/>
      <c r="J607" s="258"/>
    </row>
    <row r="608" spans="1:10" ht="23.25" customHeight="1">
      <c r="A608" s="260" t="s">
        <v>389</v>
      </c>
      <c r="B608" s="260"/>
      <c r="C608" s="28" t="s">
        <v>388</v>
      </c>
      <c r="D608" s="28" t="s">
        <v>223</v>
      </c>
      <c r="E608" s="27">
        <v>0</v>
      </c>
      <c r="F608" s="27">
        <v>0</v>
      </c>
      <c r="G608" s="27">
        <v>328838126.45</v>
      </c>
      <c r="H608" s="27">
        <v>328838126.45</v>
      </c>
      <c r="I608" s="27">
        <v>0</v>
      </c>
      <c r="J608" s="39">
        <v>0</v>
      </c>
    </row>
    <row r="609" spans="1:10" ht="12" customHeight="1">
      <c r="A609" s="269" t="s">
        <v>222</v>
      </c>
      <c r="B609" s="269"/>
      <c r="C609" s="269"/>
      <c r="D609" s="269"/>
      <c r="E609" s="196">
        <v>0</v>
      </c>
      <c r="F609" s="196">
        <v>0</v>
      </c>
      <c r="G609" s="196">
        <v>328838126.45</v>
      </c>
      <c r="H609" s="196">
        <v>328838126.45</v>
      </c>
      <c r="I609" s="196">
        <v>0</v>
      </c>
      <c r="J609" s="196">
        <v>0</v>
      </c>
    </row>
    <row r="610" spans="1:10" ht="14.25" customHeight="1">
      <c r="A610" s="258" t="s">
        <v>387</v>
      </c>
      <c r="B610" s="258"/>
      <c r="C610" s="258"/>
      <c r="D610" s="258"/>
      <c r="E610" s="258"/>
      <c r="F610" s="258"/>
      <c r="G610" s="258"/>
      <c r="H610" s="258"/>
      <c r="I610" s="258"/>
      <c r="J610" s="258"/>
    </row>
    <row r="611" spans="1:10" ht="23.25" customHeight="1">
      <c r="A611" s="260" t="s">
        <v>386</v>
      </c>
      <c r="B611" s="260"/>
      <c r="C611" s="28" t="s">
        <v>385</v>
      </c>
      <c r="D611" s="28" t="s">
        <v>223</v>
      </c>
      <c r="E611" s="27">
        <v>0</v>
      </c>
      <c r="F611" s="27">
        <v>0</v>
      </c>
      <c r="G611" s="27">
        <v>599118</v>
      </c>
      <c r="H611" s="27">
        <v>599118</v>
      </c>
      <c r="I611" s="27">
        <v>0</v>
      </c>
      <c r="J611" s="39">
        <v>0</v>
      </c>
    </row>
    <row r="612" spans="1:10" ht="23.25" customHeight="1">
      <c r="A612" s="260" t="s">
        <v>384</v>
      </c>
      <c r="B612" s="260"/>
      <c r="C612" s="28" t="s">
        <v>383</v>
      </c>
      <c r="D612" s="28" t="s">
        <v>223</v>
      </c>
      <c r="E612" s="27">
        <v>0</v>
      </c>
      <c r="F612" s="27">
        <v>0</v>
      </c>
      <c r="G612" s="27">
        <v>380475.11</v>
      </c>
      <c r="H612" s="27">
        <v>380475.11</v>
      </c>
      <c r="I612" s="27">
        <v>0</v>
      </c>
      <c r="J612" s="39">
        <v>0</v>
      </c>
    </row>
    <row r="613" spans="1:10" ht="23.25" customHeight="1">
      <c r="A613" s="260" t="s">
        <v>382</v>
      </c>
      <c r="B613" s="260"/>
      <c r="C613" s="28" t="s">
        <v>381</v>
      </c>
      <c r="D613" s="28" t="s">
        <v>223</v>
      </c>
      <c r="E613" s="27">
        <v>0</v>
      </c>
      <c r="F613" s="27">
        <v>0</v>
      </c>
      <c r="G613" s="27">
        <v>90000</v>
      </c>
      <c r="H613" s="27">
        <v>90000</v>
      </c>
      <c r="I613" s="27">
        <v>0</v>
      </c>
      <c r="J613" s="39">
        <v>0</v>
      </c>
    </row>
    <row r="614" spans="1:10" ht="22.5" customHeight="1">
      <c r="A614" s="260" t="s">
        <v>380</v>
      </c>
      <c r="B614" s="260"/>
      <c r="C614" s="28" t="s">
        <v>379</v>
      </c>
      <c r="D614" s="28" t="s">
        <v>223</v>
      </c>
      <c r="E614" s="27">
        <v>0</v>
      </c>
      <c r="F614" s="27">
        <v>0</v>
      </c>
      <c r="G614" s="27">
        <v>1494170.19</v>
      </c>
      <c r="H614" s="27">
        <v>1494170.19</v>
      </c>
      <c r="I614" s="27">
        <v>0</v>
      </c>
      <c r="J614" s="39">
        <v>0</v>
      </c>
    </row>
    <row r="615" spans="1:10" ht="23.25" customHeight="1">
      <c r="A615" s="260" t="s">
        <v>378</v>
      </c>
      <c r="B615" s="260"/>
      <c r="C615" s="28" t="s">
        <v>377</v>
      </c>
      <c r="D615" s="28" t="s">
        <v>223</v>
      </c>
      <c r="E615" s="27">
        <v>0</v>
      </c>
      <c r="F615" s="27">
        <v>0</v>
      </c>
      <c r="G615" s="27">
        <v>12147651.32</v>
      </c>
      <c r="H615" s="27">
        <v>12147651.32</v>
      </c>
      <c r="I615" s="27">
        <v>0</v>
      </c>
      <c r="J615" s="39">
        <v>0</v>
      </c>
    </row>
    <row r="616" spans="1:10" ht="23.25" customHeight="1">
      <c r="A616" s="260" t="s">
        <v>376</v>
      </c>
      <c r="B616" s="260"/>
      <c r="C616" s="28" t="s">
        <v>375</v>
      </c>
      <c r="D616" s="28" t="s">
        <v>223</v>
      </c>
      <c r="E616" s="27">
        <v>0</v>
      </c>
      <c r="F616" s="27">
        <v>0</v>
      </c>
      <c r="G616" s="27">
        <v>240000</v>
      </c>
      <c r="H616" s="27">
        <v>240000</v>
      </c>
      <c r="I616" s="27">
        <v>0</v>
      </c>
      <c r="J616" s="39">
        <v>0</v>
      </c>
    </row>
    <row r="617" spans="1:10" ht="12" customHeight="1">
      <c r="A617" s="269" t="s">
        <v>222</v>
      </c>
      <c r="B617" s="269"/>
      <c r="C617" s="269"/>
      <c r="D617" s="269"/>
      <c r="E617" s="196">
        <v>0</v>
      </c>
      <c r="F617" s="196">
        <v>0</v>
      </c>
      <c r="G617" s="196">
        <v>14951414.62</v>
      </c>
      <c r="H617" s="196">
        <v>14951414.62</v>
      </c>
      <c r="I617" s="196">
        <v>0</v>
      </c>
      <c r="J617" s="196">
        <v>0</v>
      </c>
    </row>
    <row r="618" spans="1:10" ht="14.25" customHeight="1">
      <c r="A618" s="258" t="s">
        <v>372</v>
      </c>
      <c r="B618" s="258"/>
      <c r="C618" s="258"/>
      <c r="D618" s="258"/>
      <c r="E618" s="258"/>
      <c r="F618" s="258"/>
      <c r="G618" s="258"/>
      <c r="H618" s="258"/>
      <c r="I618" s="258"/>
      <c r="J618" s="258"/>
    </row>
    <row r="619" spans="1:10" ht="23.25" customHeight="1">
      <c r="A619" s="260" t="s">
        <v>374</v>
      </c>
      <c r="B619" s="260"/>
      <c r="C619" s="28" t="s">
        <v>373</v>
      </c>
      <c r="D619" s="28" t="s">
        <v>223</v>
      </c>
      <c r="E619" s="27">
        <v>0</v>
      </c>
      <c r="F619" s="27">
        <v>0</v>
      </c>
      <c r="G619" s="27">
        <v>528989.39</v>
      </c>
      <c r="H619" s="27">
        <v>528989.39</v>
      </c>
      <c r="I619" s="27">
        <v>0</v>
      </c>
      <c r="J619" s="39">
        <v>0</v>
      </c>
    </row>
    <row r="620" spans="1:10" ht="23.25" customHeight="1">
      <c r="A620" s="260" t="s">
        <v>372</v>
      </c>
      <c r="B620" s="260"/>
      <c r="C620" s="28" t="s">
        <v>371</v>
      </c>
      <c r="D620" s="28" t="s">
        <v>223</v>
      </c>
      <c r="E620" s="27">
        <v>0</v>
      </c>
      <c r="F620" s="27">
        <v>0</v>
      </c>
      <c r="G620" s="27">
        <v>362896.4</v>
      </c>
      <c r="H620" s="27">
        <v>362896.4</v>
      </c>
      <c r="I620" s="27">
        <v>0</v>
      </c>
      <c r="J620" s="39">
        <v>0</v>
      </c>
    </row>
    <row r="621" spans="1:10" ht="23.25" customHeight="1">
      <c r="A621" s="260" t="s">
        <v>370</v>
      </c>
      <c r="B621" s="260"/>
      <c r="C621" s="28" t="s">
        <v>369</v>
      </c>
      <c r="D621" s="28" t="s">
        <v>223</v>
      </c>
      <c r="E621" s="27">
        <v>0</v>
      </c>
      <c r="F621" s="27">
        <v>0</v>
      </c>
      <c r="G621" s="27">
        <v>10692304.73</v>
      </c>
      <c r="H621" s="27">
        <v>10692304.73</v>
      </c>
      <c r="I621" s="27">
        <v>0</v>
      </c>
      <c r="J621" s="39">
        <v>0</v>
      </c>
    </row>
    <row r="622" spans="1:10" ht="22.5" customHeight="1">
      <c r="A622" s="260" t="s">
        <v>368</v>
      </c>
      <c r="B622" s="260"/>
      <c r="C622" s="28" t="s">
        <v>367</v>
      </c>
      <c r="D622" s="28" t="s">
        <v>223</v>
      </c>
      <c r="E622" s="27">
        <v>0</v>
      </c>
      <c r="F622" s="27">
        <v>0</v>
      </c>
      <c r="G622" s="27">
        <v>904774.97</v>
      </c>
      <c r="H622" s="27">
        <v>904774.97</v>
      </c>
      <c r="I622" s="27">
        <v>0</v>
      </c>
      <c r="J622" s="39">
        <v>0</v>
      </c>
    </row>
    <row r="623" spans="1:10" ht="12.75" customHeight="1">
      <c r="A623" s="269" t="s">
        <v>222</v>
      </c>
      <c r="B623" s="269"/>
      <c r="C623" s="269"/>
      <c r="D623" s="269"/>
      <c r="E623" s="196">
        <v>0</v>
      </c>
      <c r="F623" s="196">
        <v>0</v>
      </c>
      <c r="G623" s="196">
        <v>12488965.49</v>
      </c>
      <c r="H623" s="196">
        <v>12488965.49</v>
      </c>
      <c r="I623" s="196">
        <v>0</v>
      </c>
      <c r="J623" s="196">
        <v>0</v>
      </c>
    </row>
    <row r="624" spans="1:10" ht="14.25" customHeight="1">
      <c r="A624" s="258" t="s">
        <v>341</v>
      </c>
      <c r="B624" s="258"/>
      <c r="C624" s="258"/>
      <c r="D624" s="258"/>
      <c r="E624" s="258"/>
      <c r="F624" s="258"/>
      <c r="G624" s="258"/>
      <c r="H624" s="258"/>
      <c r="I624" s="258"/>
      <c r="J624" s="258"/>
    </row>
    <row r="625" spans="1:10" ht="23.25" customHeight="1">
      <c r="A625" s="260" t="s">
        <v>366</v>
      </c>
      <c r="B625" s="260"/>
      <c r="C625" s="28" t="s">
        <v>365</v>
      </c>
      <c r="D625" s="28" t="s">
        <v>223</v>
      </c>
      <c r="E625" s="27">
        <v>0</v>
      </c>
      <c r="F625" s="27">
        <v>0</v>
      </c>
      <c r="G625" s="27">
        <v>11571818.18</v>
      </c>
      <c r="H625" s="27">
        <v>11571818.18</v>
      </c>
      <c r="I625" s="27">
        <v>0</v>
      </c>
      <c r="J625" s="39">
        <v>0</v>
      </c>
    </row>
    <row r="626" spans="1:10" ht="12" customHeight="1">
      <c r="A626" s="269" t="s">
        <v>222</v>
      </c>
      <c r="B626" s="269"/>
      <c r="C626" s="269"/>
      <c r="D626" s="269"/>
      <c r="E626" s="196">
        <v>0</v>
      </c>
      <c r="F626" s="196">
        <v>0</v>
      </c>
      <c r="G626" s="196">
        <v>11571818.18</v>
      </c>
      <c r="H626" s="196">
        <v>11571818.18</v>
      </c>
      <c r="I626" s="196">
        <v>0</v>
      </c>
      <c r="J626" s="196">
        <v>0</v>
      </c>
    </row>
    <row r="627" spans="1:10" ht="14.25" customHeight="1">
      <c r="A627" s="258" t="s">
        <v>364</v>
      </c>
      <c r="B627" s="258"/>
      <c r="C627" s="258"/>
      <c r="D627" s="258"/>
      <c r="E627" s="258"/>
      <c r="F627" s="258"/>
      <c r="G627" s="258"/>
      <c r="H627" s="258"/>
      <c r="I627" s="258"/>
      <c r="J627" s="258"/>
    </row>
    <row r="628" spans="1:10" ht="23.25" customHeight="1">
      <c r="A628" s="260" t="s">
        <v>364</v>
      </c>
      <c r="B628" s="260"/>
      <c r="C628" s="28" t="s">
        <v>363</v>
      </c>
      <c r="D628" s="28" t="s">
        <v>223</v>
      </c>
      <c r="E628" s="27">
        <v>0</v>
      </c>
      <c r="F628" s="27">
        <v>0</v>
      </c>
      <c r="G628" s="27">
        <v>1634506396.41</v>
      </c>
      <c r="H628" s="27">
        <v>1634506396.41</v>
      </c>
      <c r="I628" s="27">
        <v>0</v>
      </c>
      <c r="J628" s="39">
        <v>0</v>
      </c>
    </row>
    <row r="629" spans="1:10" ht="12" customHeight="1">
      <c r="A629" s="269" t="s">
        <v>222</v>
      </c>
      <c r="B629" s="269"/>
      <c r="C629" s="269"/>
      <c r="D629" s="269"/>
      <c r="E629" s="196">
        <v>0</v>
      </c>
      <c r="F629" s="196">
        <v>0</v>
      </c>
      <c r="G629" s="196">
        <v>1634506396.41</v>
      </c>
      <c r="H629" s="196">
        <v>1634506396.41</v>
      </c>
      <c r="I629" s="196">
        <v>0</v>
      </c>
      <c r="J629" s="196">
        <v>0</v>
      </c>
    </row>
    <row r="630" spans="1:10" ht="14.25" customHeight="1">
      <c r="A630" s="258" t="s">
        <v>290</v>
      </c>
      <c r="B630" s="258"/>
      <c r="C630" s="258"/>
      <c r="D630" s="258"/>
      <c r="E630" s="258"/>
      <c r="F630" s="258"/>
      <c r="G630" s="258"/>
      <c r="H630" s="258"/>
      <c r="I630" s="258"/>
      <c r="J630" s="258"/>
    </row>
    <row r="631" spans="1:10" ht="23.25" customHeight="1">
      <c r="A631" s="260" t="s">
        <v>362</v>
      </c>
      <c r="B631" s="260"/>
      <c r="C631" s="28" t="s">
        <v>361</v>
      </c>
      <c r="D631" s="28" t="s">
        <v>223</v>
      </c>
      <c r="E631" s="27">
        <v>0</v>
      </c>
      <c r="F631" s="27">
        <v>0</v>
      </c>
      <c r="G631" s="27">
        <v>4822500</v>
      </c>
      <c r="H631" s="27">
        <v>4822500</v>
      </c>
      <c r="I631" s="27">
        <v>0</v>
      </c>
      <c r="J631" s="39">
        <v>0</v>
      </c>
    </row>
    <row r="632" spans="1:10" ht="23.25" customHeight="1">
      <c r="A632" s="260" t="s">
        <v>360</v>
      </c>
      <c r="B632" s="260"/>
      <c r="C632" s="28" t="s">
        <v>359</v>
      </c>
      <c r="D632" s="28" t="s">
        <v>223</v>
      </c>
      <c r="E632" s="27">
        <v>0</v>
      </c>
      <c r="F632" s="27">
        <v>0</v>
      </c>
      <c r="G632" s="27">
        <v>101390551.27</v>
      </c>
      <c r="H632" s="27">
        <v>101390551.27</v>
      </c>
      <c r="I632" s="27">
        <v>0</v>
      </c>
      <c r="J632" s="39">
        <v>0</v>
      </c>
    </row>
    <row r="633" spans="1:10" ht="22.5" customHeight="1">
      <c r="A633" s="260" t="s">
        <v>358</v>
      </c>
      <c r="B633" s="260"/>
      <c r="C633" s="28" t="s">
        <v>357</v>
      </c>
      <c r="D633" s="28" t="s">
        <v>223</v>
      </c>
      <c r="E633" s="27">
        <v>0</v>
      </c>
      <c r="F633" s="27">
        <v>0</v>
      </c>
      <c r="G633" s="27">
        <v>460300</v>
      </c>
      <c r="H633" s="27">
        <v>460300</v>
      </c>
      <c r="I633" s="27">
        <v>0</v>
      </c>
      <c r="J633" s="39">
        <v>0</v>
      </c>
    </row>
    <row r="634" spans="1:10" ht="23.25" customHeight="1">
      <c r="A634" s="260" t="s">
        <v>356</v>
      </c>
      <c r="B634" s="260"/>
      <c r="C634" s="28" t="s">
        <v>355</v>
      </c>
      <c r="D634" s="28" t="s">
        <v>223</v>
      </c>
      <c r="E634" s="27">
        <v>0</v>
      </c>
      <c r="F634" s="27">
        <v>0</v>
      </c>
      <c r="G634" s="27">
        <v>27824555.18</v>
      </c>
      <c r="H634" s="27">
        <v>27824555.18</v>
      </c>
      <c r="I634" s="27">
        <v>0</v>
      </c>
      <c r="J634" s="39">
        <v>0</v>
      </c>
    </row>
    <row r="635" spans="1:10" ht="23.25" customHeight="1">
      <c r="A635" s="260" t="s">
        <v>354</v>
      </c>
      <c r="B635" s="260"/>
      <c r="C635" s="28" t="s">
        <v>353</v>
      </c>
      <c r="D635" s="28" t="s">
        <v>223</v>
      </c>
      <c r="E635" s="27">
        <v>0</v>
      </c>
      <c r="F635" s="27">
        <v>0</v>
      </c>
      <c r="G635" s="27">
        <v>1538909.09</v>
      </c>
      <c r="H635" s="27">
        <v>1538909.09</v>
      </c>
      <c r="I635" s="27">
        <v>0</v>
      </c>
      <c r="J635" s="39">
        <v>0</v>
      </c>
    </row>
    <row r="636" spans="1:10" ht="12" customHeight="1">
      <c r="A636" s="269" t="s">
        <v>222</v>
      </c>
      <c r="B636" s="269"/>
      <c r="C636" s="269"/>
      <c r="D636" s="269"/>
      <c r="E636" s="196">
        <v>0</v>
      </c>
      <c r="F636" s="196">
        <v>0</v>
      </c>
      <c r="G636" s="196">
        <v>136036815.54</v>
      </c>
      <c r="H636" s="196">
        <v>136036815.54</v>
      </c>
      <c r="I636" s="196">
        <v>0</v>
      </c>
      <c r="J636" s="196">
        <v>0</v>
      </c>
    </row>
    <row r="637" spans="1:10" ht="14.25" customHeight="1">
      <c r="A637" s="258" t="s">
        <v>352</v>
      </c>
      <c r="B637" s="258"/>
      <c r="C637" s="258"/>
      <c r="D637" s="258"/>
      <c r="E637" s="258"/>
      <c r="F637" s="258"/>
      <c r="G637" s="258"/>
      <c r="H637" s="258"/>
      <c r="I637" s="258"/>
      <c r="J637" s="258"/>
    </row>
    <row r="638" spans="1:10" ht="23.25" customHeight="1">
      <c r="A638" s="260" t="s">
        <v>351</v>
      </c>
      <c r="B638" s="260"/>
      <c r="C638" s="28" t="s">
        <v>350</v>
      </c>
      <c r="D638" s="28" t="s">
        <v>223</v>
      </c>
      <c r="E638" s="27">
        <v>0</v>
      </c>
      <c r="F638" s="27">
        <v>0</v>
      </c>
      <c r="G638" s="27">
        <v>1241818.18</v>
      </c>
      <c r="H638" s="27">
        <v>1241818.18</v>
      </c>
      <c r="I638" s="27">
        <v>0</v>
      </c>
      <c r="J638" s="39">
        <v>0</v>
      </c>
    </row>
    <row r="639" spans="1:10" ht="23.25" customHeight="1">
      <c r="A639" s="260" t="s">
        <v>349</v>
      </c>
      <c r="B639" s="260"/>
      <c r="C639" s="28" t="s">
        <v>348</v>
      </c>
      <c r="D639" s="28" t="s">
        <v>223</v>
      </c>
      <c r="E639" s="27">
        <v>0</v>
      </c>
      <c r="F639" s="27">
        <v>0</v>
      </c>
      <c r="G639" s="27">
        <v>2528579.27</v>
      </c>
      <c r="H639" s="27">
        <v>2528579.27</v>
      </c>
      <c r="I639" s="27">
        <v>0</v>
      </c>
      <c r="J639" s="39">
        <v>0</v>
      </c>
    </row>
    <row r="640" spans="1:10" ht="23.25" customHeight="1">
      <c r="A640" s="260" t="s">
        <v>347</v>
      </c>
      <c r="B640" s="260"/>
      <c r="C640" s="28" t="s">
        <v>346</v>
      </c>
      <c r="D640" s="28" t="s">
        <v>223</v>
      </c>
      <c r="E640" s="27">
        <v>0</v>
      </c>
      <c r="F640" s="27">
        <v>0</v>
      </c>
      <c r="G640" s="27">
        <v>1020506.28</v>
      </c>
      <c r="H640" s="27">
        <v>1020506.28</v>
      </c>
      <c r="I640" s="27">
        <v>0</v>
      </c>
      <c r="J640" s="39">
        <v>0</v>
      </c>
    </row>
    <row r="641" spans="1:10" ht="22.5" customHeight="1">
      <c r="A641" s="260" t="s">
        <v>345</v>
      </c>
      <c r="B641" s="260"/>
      <c r="C641" s="28" t="s">
        <v>344</v>
      </c>
      <c r="D641" s="28" t="s">
        <v>223</v>
      </c>
      <c r="E641" s="27">
        <v>0</v>
      </c>
      <c r="F641" s="27">
        <v>0</v>
      </c>
      <c r="G641" s="27">
        <v>1847977.29</v>
      </c>
      <c r="H641" s="27">
        <v>1847977.29</v>
      </c>
      <c r="I641" s="27">
        <v>0</v>
      </c>
      <c r="J641" s="39">
        <v>0</v>
      </c>
    </row>
    <row r="642" spans="1:10" ht="23.25" customHeight="1">
      <c r="A642" s="260" t="s">
        <v>343</v>
      </c>
      <c r="B642" s="260"/>
      <c r="C642" s="28" t="s">
        <v>342</v>
      </c>
      <c r="D642" s="28" t="s">
        <v>223</v>
      </c>
      <c r="E642" s="27">
        <v>0</v>
      </c>
      <c r="F642" s="27">
        <v>0</v>
      </c>
      <c r="G642" s="27">
        <v>11122819.09</v>
      </c>
      <c r="H642" s="27">
        <v>11122819.09</v>
      </c>
      <c r="I642" s="27">
        <v>0</v>
      </c>
      <c r="J642" s="39">
        <v>0</v>
      </c>
    </row>
    <row r="643" spans="1:10" ht="12" customHeight="1">
      <c r="A643" s="269" t="s">
        <v>222</v>
      </c>
      <c r="B643" s="269"/>
      <c r="C643" s="269"/>
      <c r="D643" s="269"/>
      <c r="E643" s="196">
        <v>0</v>
      </c>
      <c r="F643" s="196">
        <v>0</v>
      </c>
      <c r="G643" s="196">
        <v>17761700.11</v>
      </c>
      <c r="H643" s="196">
        <v>17761700.11</v>
      </c>
      <c r="I643" s="196">
        <v>0</v>
      </c>
      <c r="J643" s="196">
        <v>0</v>
      </c>
    </row>
    <row r="644" spans="1:10" ht="14.25" customHeight="1">
      <c r="A644" s="258" t="s">
        <v>341</v>
      </c>
      <c r="B644" s="258"/>
      <c r="C644" s="258"/>
      <c r="D644" s="258"/>
      <c r="E644" s="258"/>
      <c r="F644" s="258"/>
      <c r="G644" s="258"/>
      <c r="H644" s="258"/>
      <c r="I644" s="258"/>
      <c r="J644" s="258"/>
    </row>
    <row r="645" spans="1:10" ht="23.25" customHeight="1">
      <c r="A645" s="260" t="s">
        <v>340</v>
      </c>
      <c r="B645" s="260"/>
      <c r="C645" s="28" t="s">
        <v>339</v>
      </c>
      <c r="D645" s="28" t="s">
        <v>223</v>
      </c>
      <c r="E645" s="27">
        <v>0</v>
      </c>
      <c r="F645" s="27">
        <v>0</v>
      </c>
      <c r="G645" s="27">
        <v>1829777.27</v>
      </c>
      <c r="H645" s="27">
        <v>1829777.27</v>
      </c>
      <c r="I645" s="27">
        <v>0</v>
      </c>
      <c r="J645" s="39">
        <v>0</v>
      </c>
    </row>
    <row r="646" spans="1:10" ht="12.75" customHeight="1">
      <c r="A646" s="269" t="s">
        <v>222</v>
      </c>
      <c r="B646" s="269"/>
      <c r="C646" s="269"/>
      <c r="D646" s="269"/>
      <c r="E646" s="196">
        <v>0</v>
      </c>
      <c r="F646" s="196">
        <v>0</v>
      </c>
      <c r="G646" s="196">
        <v>1829777.27</v>
      </c>
      <c r="H646" s="196">
        <v>1829777.27</v>
      </c>
      <c r="I646" s="196">
        <v>0</v>
      </c>
      <c r="J646" s="196">
        <v>0</v>
      </c>
    </row>
    <row r="647" spans="1:10" ht="15" customHeight="1">
      <c r="A647" s="258" t="s">
        <v>338</v>
      </c>
      <c r="B647" s="258"/>
      <c r="C647" s="258"/>
      <c r="D647" s="258"/>
      <c r="E647" s="258"/>
      <c r="F647" s="258"/>
      <c r="G647" s="258"/>
      <c r="H647" s="258"/>
      <c r="I647" s="258"/>
      <c r="J647" s="258"/>
    </row>
    <row r="648" spans="1:10" ht="22.5" customHeight="1">
      <c r="A648" s="260" t="s">
        <v>337</v>
      </c>
      <c r="B648" s="260"/>
      <c r="C648" s="28" t="s">
        <v>336</v>
      </c>
      <c r="D648" s="28" t="s">
        <v>223</v>
      </c>
      <c r="E648" s="27">
        <v>0</v>
      </c>
      <c r="F648" s="27">
        <v>0</v>
      </c>
      <c r="G648" s="27">
        <v>4734107.27</v>
      </c>
      <c r="H648" s="27">
        <v>4734107.27</v>
      </c>
      <c r="I648" s="27">
        <v>0</v>
      </c>
      <c r="J648" s="39">
        <v>0</v>
      </c>
    </row>
    <row r="649" spans="1:10" ht="23.25" customHeight="1">
      <c r="A649" s="260" t="s">
        <v>335</v>
      </c>
      <c r="B649" s="260"/>
      <c r="C649" s="28" t="s">
        <v>334</v>
      </c>
      <c r="D649" s="28" t="s">
        <v>223</v>
      </c>
      <c r="E649" s="27">
        <v>0</v>
      </c>
      <c r="F649" s="27">
        <v>0</v>
      </c>
      <c r="G649" s="27">
        <v>1488122.26</v>
      </c>
      <c r="H649" s="27">
        <v>1488122.26</v>
      </c>
      <c r="I649" s="27">
        <v>0</v>
      </c>
      <c r="J649" s="39">
        <v>0</v>
      </c>
    </row>
    <row r="650" spans="1:10" ht="23.25" customHeight="1">
      <c r="A650" s="260" t="s">
        <v>333</v>
      </c>
      <c r="B650" s="260"/>
      <c r="C650" s="28" t="s">
        <v>332</v>
      </c>
      <c r="D650" s="28" t="s">
        <v>223</v>
      </c>
      <c r="E650" s="27">
        <v>0</v>
      </c>
      <c r="F650" s="27">
        <v>0</v>
      </c>
      <c r="G650" s="27">
        <v>899829.61</v>
      </c>
      <c r="H650" s="27">
        <v>899829.61</v>
      </c>
      <c r="I650" s="27">
        <v>0</v>
      </c>
      <c r="J650" s="39">
        <v>0</v>
      </c>
    </row>
    <row r="651" spans="1:10" ht="12" customHeight="1">
      <c r="A651" s="269" t="s">
        <v>222</v>
      </c>
      <c r="B651" s="269"/>
      <c r="C651" s="269"/>
      <c r="D651" s="269"/>
      <c r="E651" s="196">
        <v>0</v>
      </c>
      <c r="F651" s="196">
        <v>0</v>
      </c>
      <c r="G651" s="196">
        <v>7122059.14</v>
      </c>
      <c r="H651" s="196">
        <v>7122059.14</v>
      </c>
      <c r="I651" s="196">
        <v>0</v>
      </c>
      <c r="J651" s="196">
        <v>0</v>
      </c>
    </row>
    <row r="652" spans="1:10" ht="14.25" customHeight="1">
      <c r="A652" s="258" t="s">
        <v>325</v>
      </c>
      <c r="B652" s="258"/>
      <c r="C652" s="258"/>
      <c r="D652" s="258"/>
      <c r="E652" s="258"/>
      <c r="F652" s="258"/>
      <c r="G652" s="258"/>
      <c r="H652" s="258"/>
      <c r="I652" s="258"/>
      <c r="J652" s="258"/>
    </row>
    <row r="653" spans="1:10" ht="23.25" customHeight="1">
      <c r="A653" s="260" t="s">
        <v>331</v>
      </c>
      <c r="B653" s="260"/>
      <c r="C653" s="28" t="s">
        <v>330</v>
      </c>
      <c r="D653" s="28" t="s">
        <v>223</v>
      </c>
      <c r="E653" s="27">
        <v>0</v>
      </c>
      <c r="F653" s="27">
        <v>0</v>
      </c>
      <c r="G653" s="27">
        <v>446955.43</v>
      </c>
      <c r="H653" s="27">
        <v>446955.43</v>
      </c>
      <c r="I653" s="27">
        <v>0</v>
      </c>
      <c r="J653" s="39">
        <v>0</v>
      </c>
    </row>
    <row r="654" spans="1:10" ht="23.25" customHeight="1">
      <c r="A654" s="260" t="s">
        <v>329</v>
      </c>
      <c r="B654" s="260"/>
      <c r="C654" s="28" t="s">
        <v>328</v>
      </c>
      <c r="D654" s="28" t="s">
        <v>223</v>
      </c>
      <c r="E654" s="27">
        <v>0</v>
      </c>
      <c r="F654" s="27">
        <v>0</v>
      </c>
      <c r="G654" s="27">
        <v>145714.55</v>
      </c>
      <c r="H654" s="27">
        <v>145714.55</v>
      </c>
      <c r="I654" s="27">
        <v>0</v>
      </c>
      <c r="J654" s="39">
        <v>0</v>
      </c>
    </row>
    <row r="655" spans="1:10" ht="23.25" customHeight="1">
      <c r="A655" s="260" t="s">
        <v>327</v>
      </c>
      <c r="B655" s="260"/>
      <c r="C655" s="28" t="s">
        <v>326</v>
      </c>
      <c r="D655" s="28" t="s">
        <v>223</v>
      </c>
      <c r="E655" s="27">
        <v>0</v>
      </c>
      <c r="F655" s="27">
        <v>0</v>
      </c>
      <c r="G655" s="27">
        <v>59500</v>
      </c>
      <c r="H655" s="27">
        <v>59500</v>
      </c>
      <c r="I655" s="27">
        <v>0</v>
      </c>
      <c r="J655" s="39">
        <v>0</v>
      </c>
    </row>
    <row r="656" spans="1:10" ht="22.5" customHeight="1">
      <c r="A656" s="260" t="s">
        <v>325</v>
      </c>
      <c r="B656" s="260"/>
      <c r="C656" s="28" t="s">
        <v>324</v>
      </c>
      <c r="D656" s="28" t="s">
        <v>223</v>
      </c>
      <c r="E656" s="27">
        <v>0</v>
      </c>
      <c r="F656" s="27">
        <v>0</v>
      </c>
      <c r="G656" s="27">
        <v>2859631.08</v>
      </c>
      <c r="H656" s="27">
        <v>2859631.08</v>
      </c>
      <c r="I656" s="27">
        <v>0</v>
      </c>
      <c r="J656" s="39">
        <v>0</v>
      </c>
    </row>
    <row r="657" spans="1:10" ht="23.25" customHeight="1">
      <c r="A657" s="260" t="s">
        <v>323</v>
      </c>
      <c r="B657" s="260"/>
      <c r="C657" s="28" t="s">
        <v>322</v>
      </c>
      <c r="D657" s="28" t="s">
        <v>223</v>
      </c>
      <c r="E657" s="27">
        <v>0</v>
      </c>
      <c r="F657" s="27">
        <v>0</v>
      </c>
      <c r="G657" s="27">
        <v>1026834.75</v>
      </c>
      <c r="H657" s="27">
        <v>1026834.75</v>
      </c>
      <c r="I657" s="27">
        <v>0</v>
      </c>
      <c r="J657" s="39">
        <v>0</v>
      </c>
    </row>
    <row r="658" spans="1:10" ht="12" customHeight="1">
      <c r="A658" s="269" t="s">
        <v>222</v>
      </c>
      <c r="B658" s="269"/>
      <c r="C658" s="269"/>
      <c r="D658" s="269"/>
      <c r="E658" s="196">
        <v>0</v>
      </c>
      <c r="F658" s="196">
        <v>0</v>
      </c>
      <c r="G658" s="196">
        <v>4538635.81</v>
      </c>
      <c r="H658" s="196">
        <v>4538635.81</v>
      </c>
      <c r="I658" s="196">
        <v>0</v>
      </c>
      <c r="J658" s="196">
        <v>0</v>
      </c>
    </row>
    <row r="659" spans="1:10" ht="15" customHeight="1">
      <c r="A659" s="258" t="s">
        <v>321</v>
      </c>
      <c r="B659" s="258"/>
      <c r="C659" s="258"/>
      <c r="D659" s="258"/>
      <c r="E659" s="258"/>
      <c r="F659" s="258"/>
      <c r="G659" s="258"/>
      <c r="H659" s="258"/>
      <c r="I659" s="258"/>
      <c r="J659" s="258"/>
    </row>
    <row r="660" spans="1:10" ht="22.5" customHeight="1">
      <c r="A660" s="260" t="s">
        <v>321</v>
      </c>
      <c r="B660" s="260"/>
      <c r="C660" s="28" t="s">
        <v>320</v>
      </c>
      <c r="D660" s="28" t="s">
        <v>223</v>
      </c>
      <c r="E660" s="27">
        <v>0</v>
      </c>
      <c r="F660" s="27">
        <v>0</v>
      </c>
      <c r="G660" s="27">
        <v>178200</v>
      </c>
      <c r="H660" s="27">
        <v>178200</v>
      </c>
      <c r="I660" s="27">
        <v>0</v>
      </c>
      <c r="J660" s="39">
        <v>0</v>
      </c>
    </row>
    <row r="661" spans="1:10" ht="12.75" customHeight="1">
      <c r="A661" s="269" t="s">
        <v>222</v>
      </c>
      <c r="B661" s="269"/>
      <c r="C661" s="269"/>
      <c r="D661" s="269"/>
      <c r="E661" s="196">
        <v>0</v>
      </c>
      <c r="F661" s="196">
        <v>0</v>
      </c>
      <c r="G661" s="196">
        <v>178200</v>
      </c>
      <c r="H661" s="196">
        <v>178200</v>
      </c>
      <c r="I661" s="196">
        <v>0</v>
      </c>
      <c r="J661" s="196">
        <v>0</v>
      </c>
    </row>
    <row r="662" spans="1:10" ht="15" customHeight="1">
      <c r="A662" s="258" t="s">
        <v>319</v>
      </c>
      <c r="B662" s="258"/>
      <c r="C662" s="258"/>
      <c r="D662" s="258"/>
      <c r="E662" s="258"/>
      <c r="F662" s="258"/>
      <c r="G662" s="258"/>
      <c r="H662" s="258"/>
      <c r="I662" s="258"/>
      <c r="J662" s="258"/>
    </row>
    <row r="663" spans="1:10" ht="22.5" customHeight="1">
      <c r="A663" s="260" t="s">
        <v>319</v>
      </c>
      <c r="B663" s="260"/>
      <c r="C663" s="28" t="s">
        <v>318</v>
      </c>
      <c r="D663" s="28" t="s">
        <v>223</v>
      </c>
      <c r="E663" s="27">
        <v>0</v>
      </c>
      <c r="F663" s="27">
        <v>0</v>
      </c>
      <c r="G663" s="27">
        <v>1141455454.55</v>
      </c>
      <c r="H663" s="27">
        <v>1141455454.55</v>
      </c>
      <c r="I663" s="27">
        <v>0</v>
      </c>
      <c r="J663" s="39">
        <v>0</v>
      </c>
    </row>
    <row r="664" spans="1:10" ht="12.75" customHeight="1">
      <c r="A664" s="269" t="s">
        <v>222</v>
      </c>
      <c r="B664" s="269"/>
      <c r="C664" s="269"/>
      <c r="D664" s="269"/>
      <c r="E664" s="196">
        <v>0</v>
      </c>
      <c r="F664" s="196">
        <v>0</v>
      </c>
      <c r="G664" s="196">
        <v>1141455454.55</v>
      </c>
      <c r="H664" s="196">
        <v>1141455454.55</v>
      </c>
      <c r="I664" s="196">
        <v>0</v>
      </c>
      <c r="J664" s="196">
        <v>0</v>
      </c>
    </row>
    <row r="665" spans="1:10" ht="14.25" customHeight="1">
      <c r="A665" s="258" t="s">
        <v>314</v>
      </c>
      <c r="B665" s="258"/>
      <c r="C665" s="258"/>
      <c r="D665" s="258"/>
      <c r="E665" s="258"/>
      <c r="F665" s="258"/>
      <c r="G665" s="258"/>
      <c r="H665" s="258"/>
      <c r="I665" s="258"/>
      <c r="J665" s="258"/>
    </row>
    <row r="666" spans="1:10" ht="23.25" customHeight="1">
      <c r="A666" s="260" t="s">
        <v>317</v>
      </c>
      <c r="B666" s="260"/>
      <c r="C666" s="28" t="s">
        <v>316</v>
      </c>
      <c r="D666" s="28" t="s">
        <v>223</v>
      </c>
      <c r="E666" s="27">
        <v>0</v>
      </c>
      <c r="F666" s="27">
        <v>0</v>
      </c>
      <c r="G666" s="27">
        <v>6989855</v>
      </c>
      <c r="H666" s="27">
        <v>6989855</v>
      </c>
      <c r="I666" s="27">
        <v>0</v>
      </c>
      <c r="J666" s="39">
        <v>0</v>
      </c>
    </row>
    <row r="667" spans="1:10" ht="22.5" customHeight="1">
      <c r="A667" s="260" t="s">
        <v>227</v>
      </c>
      <c r="B667" s="260"/>
      <c r="C667" s="28" t="s">
        <v>315</v>
      </c>
      <c r="D667" s="28" t="s">
        <v>223</v>
      </c>
      <c r="E667" s="27">
        <v>0</v>
      </c>
      <c r="F667" s="27">
        <v>0</v>
      </c>
      <c r="G667" s="27">
        <v>645017</v>
      </c>
      <c r="H667" s="27">
        <v>645017</v>
      </c>
      <c r="I667" s="27">
        <v>0</v>
      </c>
      <c r="J667" s="39">
        <v>0</v>
      </c>
    </row>
    <row r="668" spans="1:10" ht="12.75" customHeight="1">
      <c r="A668" s="269" t="s">
        <v>222</v>
      </c>
      <c r="B668" s="269"/>
      <c r="C668" s="269"/>
      <c r="D668" s="269"/>
      <c r="E668" s="196">
        <v>0</v>
      </c>
      <c r="F668" s="196">
        <v>0</v>
      </c>
      <c r="G668" s="196">
        <v>7634872</v>
      </c>
      <c r="H668" s="196">
        <v>7634872</v>
      </c>
      <c r="I668" s="196">
        <v>0</v>
      </c>
      <c r="J668" s="196">
        <v>0</v>
      </c>
    </row>
    <row r="669" spans="1:10" ht="14.25" customHeight="1">
      <c r="A669" s="258" t="s">
        <v>314</v>
      </c>
      <c r="B669" s="258"/>
      <c r="C669" s="258"/>
      <c r="D669" s="258"/>
      <c r="E669" s="258"/>
      <c r="F669" s="258"/>
      <c r="G669" s="258"/>
      <c r="H669" s="258"/>
      <c r="I669" s="258"/>
      <c r="J669" s="258"/>
    </row>
    <row r="670" spans="1:10" ht="23.25" customHeight="1">
      <c r="A670" s="260" t="s">
        <v>313</v>
      </c>
      <c r="B670" s="260"/>
      <c r="C670" s="28" t="s">
        <v>312</v>
      </c>
      <c r="D670" s="28" t="s">
        <v>223</v>
      </c>
      <c r="E670" s="27">
        <v>0</v>
      </c>
      <c r="F670" s="27">
        <v>0</v>
      </c>
      <c r="G670" s="27">
        <v>861003.7</v>
      </c>
      <c r="H670" s="27">
        <v>861003.7</v>
      </c>
      <c r="I670" s="27">
        <v>0</v>
      </c>
      <c r="J670" s="39">
        <v>0</v>
      </c>
    </row>
    <row r="671" spans="1:10" ht="12" customHeight="1">
      <c r="A671" s="269" t="s">
        <v>222</v>
      </c>
      <c r="B671" s="269"/>
      <c r="C671" s="269"/>
      <c r="D671" s="269"/>
      <c r="E671" s="196">
        <v>0</v>
      </c>
      <c r="F671" s="196">
        <v>0</v>
      </c>
      <c r="G671" s="196">
        <v>861003.7</v>
      </c>
      <c r="H671" s="196">
        <v>861003.7</v>
      </c>
      <c r="I671" s="196">
        <v>0</v>
      </c>
      <c r="J671" s="196">
        <v>0</v>
      </c>
    </row>
    <row r="672" spans="1:10" ht="14.25" customHeight="1">
      <c r="A672" s="258" t="s">
        <v>311</v>
      </c>
      <c r="B672" s="258"/>
      <c r="C672" s="258"/>
      <c r="D672" s="258"/>
      <c r="E672" s="258"/>
      <c r="F672" s="258"/>
      <c r="G672" s="258"/>
      <c r="H672" s="258"/>
      <c r="I672" s="258"/>
      <c r="J672" s="258"/>
    </row>
    <row r="673" spans="1:10" ht="23.25" customHeight="1">
      <c r="A673" s="260" t="s">
        <v>310</v>
      </c>
      <c r="B673" s="260"/>
      <c r="C673" s="28" t="s">
        <v>309</v>
      </c>
      <c r="D673" s="28" t="s">
        <v>223</v>
      </c>
      <c r="E673" s="27">
        <v>0</v>
      </c>
      <c r="F673" s="27">
        <v>0</v>
      </c>
      <c r="G673" s="27">
        <v>17711500</v>
      </c>
      <c r="H673" s="27">
        <v>17711500</v>
      </c>
      <c r="I673" s="27">
        <v>0</v>
      </c>
      <c r="J673" s="39">
        <v>0</v>
      </c>
    </row>
    <row r="674" spans="1:10" ht="22.5" customHeight="1">
      <c r="A674" s="260" t="s">
        <v>308</v>
      </c>
      <c r="B674" s="260"/>
      <c r="C674" s="28" t="s">
        <v>307</v>
      </c>
      <c r="D674" s="28" t="s">
        <v>223</v>
      </c>
      <c r="E674" s="27">
        <v>0</v>
      </c>
      <c r="F674" s="27">
        <v>0</v>
      </c>
      <c r="G674" s="27">
        <v>160454.55</v>
      </c>
      <c r="H674" s="27">
        <v>160454.55</v>
      </c>
      <c r="I674" s="27">
        <v>0</v>
      </c>
      <c r="J674" s="39">
        <v>0</v>
      </c>
    </row>
    <row r="675" spans="1:10" ht="12.75" customHeight="1">
      <c r="A675" s="269" t="s">
        <v>222</v>
      </c>
      <c r="B675" s="269"/>
      <c r="C675" s="269"/>
      <c r="D675" s="269"/>
      <c r="E675" s="196">
        <v>0</v>
      </c>
      <c r="F675" s="196">
        <v>0</v>
      </c>
      <c r="G675" s="196">
        <v>17871954.55</v>
      </c>
      <c r="H675" s="196">
        <v>17871954.55</v>
      </c>
      <c r="I675" s="196">
        <v>0</v>
      </c>
      <c r="J675" s="196">
        <v>0</v>
      </c>
    </row>
    <row r="676" spans="1:10" ht="14.25" customHeight="1">
      <c r="A676" s="258" t="s">
        <v>306</v>
      </c>
      <c r="B676" s="258"/>
      <c r="C676" s="258"/>
      <c r="D676" s="258"/>
      <c r="E676" s="258"/>
      <c r="F676" s="258"/>
      <c r="G676" s="258"/>
      <c r="H676" s="258"/>
      <c r="I676" s="258"/>
      <c r="J676" s="258"/>
    </row>
    <row r="677" spans="1:10" ht="23.25" customHeight="1">
      <c r="A677" s="260" t="s">
        <v>305</v>
      </c>
      <c r="B677" s="260"/>
      <c r="C677" s="28" t="s">
        <v>304</v>
      </c>
      <c r="D677" s="28" t="s">
        <v>223</v>
      </c>
      <c r="E677" s="27">
        <v>0</v>
      </c>
      <c r="F677" s="27">
        <v>0</v>
      </c>
      <c r="G677" s="27">
        <v>142260431.53</v>
      </c>
      <c r="H677" s="27">
        <v>142260431.53</v>
      </c>
      <c r="I677" s="27">
        <v>0</v>
      </c>
      <c r="J677" s="39">
        <v>0</v>
      </c>
    </row>
    <row r="678" spans="1:10" ht="12" customHeight="1">
      <c r="A678" s="261" t="s">
        <v>222</v>
      </c>
      <c r="B678" s="261"/>
      <c r="C678" s="261"/>
      <c r="D678" s="261"/>
      <c r="E678" s="26">
        <v>0</v>
      </c>
      <c r="F678" s="26">
        <v>0</v>
      </c>
      <c r="G678" s="26">
        <v>142260431.53</v>
      </c>
      <c r="H678" s="26">
        <v>142260431.53</v>
      </c>
      <c r="I678" s="26">
        <v>0</v>
      </c>
      <c r="J678" s="26">
        <v>0</v>
      </c>
    </row>
    <row r="679" spans="1:10" ht="14.25" customHeight="1">
      <c r="A679" s="258" t="s">
        <v>303</v>
      </c>
      <c r="B679" s="258"/>
      <c r="C679" s="258"/>
      <c r="D679" s="258"/>
      <c r="E679" s="258"/>
      <c r="F679" s="258"/>
      <c r="G679" s="258"/>
      <c r="H679" s="258"/>
      <c r="I679" s="258"/>
      <c r="J679" s="258"/>
    </row>
    <row r="680" spans="1:10" ht="23.25" customHeight="1">
      <c r="A680" s="260" t="s">
        <v>302</v>
      </c>
      <c r="B680" s="260"/>
      <c r="C680" s="28" t="s">
        <v>301</v>
      </c>
      <c r="D680" s="28" t="s">
        <v>223</v>
      </c>
      <c r="E680" s="27">
        <v>0</v>
      </c>
      <c r="F680" s="27">
        <v>0</v>
      </c>
      <c r="G680" s="27">
        <v>141681931.03</v>
      </c>
      <c r="H680" s="27">
        <v>141681931.03</v>
      </c>
      <c r="I680" s="27">
        <v>0</v>
      </c>
      <c r="J680" s="39">
        <v>0</v>
      </c>
    </row>
    <row r="681" spans="1:11" ht="12" customHeight="1">
      <c r="A681" s="261" t="s">
        <v>222</v>
      </c>
      <c r="B681" s="261"/>
      <c r="C681" s="261"/>
      <c r="D681" s="261"/>
      <c r="E681" s="26">
        <v>0</v>
      </c>
      <c r="F681" s="26">
        <v>0</v>
      </c>
      <c r="G681" s="26">
        <v>141681931.03</v>
      </c>
      <c r="H681" s="26">
        <v>141681931.03</v>
      </c>
      <c r="I681" s="26">
        <v>0</v>
      </c>
      <c r="J681" s="26">
        <v>0</v>
      </c>
      <c r="K681" s="26">
        <f>H681-H678</f>
        <v>-578500.5</v>
      </c>
    </row>
    <row r="682" spans="1:10" ht="14.25" customHeight="1">
      <c r="A682" s="258" t="s">
        <v>300</v>
      </c>
      <c r="B682" s="258"/>
      <c r="C682" s="258"/>
      <c r="D682" s="258"/>
      <c r="E682" s="258"/>
      <c r="F682" s="258"/>
      <c r="G682" s="258"/>
      <c r="H682" s="258"/>
      <c r="I682" s="258"/>
      <c r="J682" s="258"/>
    </row>
    <row r="683" spans="1:10" ht="23.25" customHeight="1">
      <c r="A683" s="260" t="s">
        <v>299</v>
      </c>
      <c r="B683" s="260"/>
      <c r="C683" s="28" t="s">
        <v>298</v>
      </c>
      <c r="D683" s="28" t="s">
        <v>223</v>
      </c>
      <c r="E683" s="27">
        <v>0</v>
      </c>
      <c r="F683" s="27">
        <v>0</v>
      </c>
      <c r="G683" s="27">
        <v>1229972.73</v>
      </c>
      <c r="H683" s="27">
        <v>1229972.73</v>
      </c>
      <c r="I683" s="27">
        <v>0</v>
      </c>
      <c r="J683" s="39">
        <v>0</v>
      </c>
    </row>
    <row r="684" spans="1:10" ht="12" customHeight="1">
      <c r="A684" s="261" t="s">
        <v>222</v>
      </c>
      <c r="B684" s="261"/>
      <c r="C684" s="261"/>
      <c r="D684" s="261"/>
      <c r="E684" s="26">
        <v>0</v>
      </c>
      <c r="F684" s="26">
        <v>0</v>
      </c>
      <c r="G684" s="26">
        <v>1229972.73</v>
      </c>
      <c r="H684" s="26">
        <v>1229972.73</v>
      </c>
      <c r="I684" s="26">
        <v>0</v>
      </c>
      <c r="J684" s="26">
        <v>0</v>
      </c>
    </row>
    <row r="685" spans="1:10" ht="14.25" customHeight="1">
      <c r="A685" s="258" t="s">
        <v>297</v>
      </c>
      <c r="B685" s="258"/>
      <c r="C685" s="258"/>
      <c r="D685" s="258"/>
      <c r="E685" s="258"/>
      <c r="F685" s="258"/>
      <c r="G685" s="258"/>
      <c r="H685" s="258"/>
      <c r="I685" s="258"/>
      <c r="J685" s="258"/>
    </row>
    <row r="686" spans="1:10" ht="23.25" customHeight="1">
      <c r="A686" s="260" t="s">
        <v>296</v>
      </c>
      <c r="B686" s="260"/>
      <c r="C686" s="28" t="s">
        <v>295</v>
      </c>
      <c r="D686" s="28" t="s">
        <v>223</v>
      </c>
      <c r="E686" s="27">
        <v>0</v>
      </c>
      <c r="F686" s="27">
        <v>0</v>
      </c>
      <c r="G686" s="27">
        <v>3891415.24</v>
      </c>
      <c r="H686" s="27">
        <v>3891415.24</v>
      </c>
      <c r="I686" s="27">
        <v>0</v>
      </c>
      <c r="J686" s="39">
        <v>0</v>
      </c>
    </row>
    <row r="687" spans="1:10" ht="12" customHeight="1">
      <c r="A687" s="261" t="s">
        <v>222</v>
      </c>
      <c r="B687" s="261"/>
      <c r="C687" s="261"/>
      <c r="D687" s="261"/>
      <c r="E687" s="26">
        <v>0</v>
      </c>
      <c r="F687" s="26">
        <v>0</v>
      </c>
      <c r="G687" s="26">
        <v>3891415.24</v>
      </c>
      <c r="H687" s="26">
        <v>3891415.24</v>
      </c>
      <c r="I687" s="26">
        <v>0</v>
      </c>
      <c r="J687" s="26">
        <v>0</v>
      </c>
    </row>
    <row r="688" spans="1:10" ht="14.25" customHeight="1">
      <c r="A688" s="258" t="s">
        <v>294</v>
      </c>
      <c r="B688" s="258"/>
      <c r="C688" s="258"/>
      <c r="D688" s="258"/>
      <c r="E688" s="258"/>
      <c r="F688" s="258"/>
      <c r="G688" s="258"/>
      <c r="H688" s="258"/>
      <c r="I688" s="258"/>
      <c r="J688" s="258"/>
    </row>
    <row r="689" spans="1:10" ht="23.25" customHeight="1">
      <c r="A689" s="260" t="s">
        <v>293</v>
      </c>
      <c r="B689" s="260"/>
      <c r="C689" s="28" t="s">
        <v>292</v>
      </c>
      <c r="D689" s="28" t="s">
        <v>223</v>
      </c>
      <c r="E689" s="27">
        <v>0</v>
      </c>
      <c r="F689" s="27">
        <v>0</v>
      </c>
      <c r="G689" s="27">
        <v>2317490.71</v>
      </c>
      <c r="H689" s="27">
        <v>2317490.71</v>
      </c>
      <c r="I689" s="27">
        <v>0</v>
      </c>
      <c r="J689" s="39">
        <v>0</v>
      </c>
    </row>
    <row r="690" spans="1:10" ht="12.75" customHeight="1">
      <c r="A690" s="261" t="s">
        <v>222</v>
      </c>
      <c r="B690" s="261"/>
      <c r="C690" s="261"/>
      <c r="D690" s="261"/>
      <c r="E690" s="26">
        <v>0</v>
      </c>
      <c r="F690" s="26">
        <v>0</v>
      </c>
      <c r="G690" s="26">
        <v>2317490.71</v>
      </c>
      <c r="H690" s="26">
        <v>2317490.71</v>
      </c>
      <c r="I690" s="26">
        <v>0</v>
      </c>
      <c r="J690" s="26">
        <v>0</v>
      </c>
    </row>
    <row r="691" spans="1:10" ht="15" customHeight="1">
      <c r="A691" s="258" t="s">
        <v>291</v>
      </c>
      <c r="B691" s="258"/>
      <c r="C691" s="258"/>
      <c r="D691" s="258"/>
      <c r="E691" s="258"/>
      <c r="F691" s="258"/>
      <c r="G691" s="258"/>
      <c r="H691" s="258"/>
      <c r="I691" s="258"/>
      <c r="J691" s="258"/>
    </row>
    <row r="692" spans="1:10" ht="22.5" customHeight="1">
      <c r="A692" s="260" t="s">
        <v>290</v>
      </c>
      <c r="B692" s="260"/>
      <c r="C692" s="28" t="s">
        <v>289</v>
      </c>
      <c r="D692" s="28" t="s">
        <v>223</v>
      </c>
      <c r="E692" s="27">
        <v>0</v>
      </c>
      <c r="F692" s="27">
        <v>0</v>
      </c>
      <c r="G692" s="27">
        <v>829804.14</v>
      </c>
      <c r="H692" s="27">
        <v>829804.14</v>
      </c>
      <c r="I692" s="27">
        <v>0</v>
      </c>
      <c r="J692" s="39">
        <v>0</v>
      </c>
    </row>
    <row r="693" spans="1:10" ht="12.75" customHeight="1">
      <c r="A693" s="261" t="s">
        <v>222</v>
      </c>
      <c r="B693" s="261"/>
      <c r="C693" s="261"/>
      <c r="D693" s="261"/>
      <c r="E693" s="26">
        <v>0</v>
      </c>
      <c r="F693" s="26">
        <v>0</v>
      </c>
      <c r="G693" s="26">
        <v>829804.14</v>
      </c>
      <c r="H693" s="26">
        <v>829804.14</v>
      </c>
      <c r="I693" s="26">
        <v>0</v>
      </c>
      <c r="J693" s="26">
        <v>0</v>
      </c>
    </row>
    <row r="694" spans="1:10" ht="14.25" customHeight="1">
      <c r="A694" s="258" t="s">
        <v>288</v>
      </c>
      <c r="B694" s="258"/>
      <c r="C694" s="258"/>
      <c r="D694" s="258"/>
      <c r="E694" s="258"/>
      <c r="F694" s="258"/>
      <c r="G694" s="258"/>
      <c r="H694" s="258"/>
      <c r="I694" s="258"/>
      <c r="J694" s="258"/>
    </row>
    <row r="695" spans="1:10" ht="23.25" customHeight="1">
      <c r="A695" s="260" t="s">
        <v>287</v>
      </c>
      <c r="B695" s="260"/>
      <c r="C695" s="28" t="s">
        <v>286</v>
      </c>
      <c r="D695" s="28" t="s">
        <v>223</v>
      </c>
      <c r="E695" s="27">
        <v>0</v>
      </c>
      <c r="F695" s="27">
        <v>0</v>
      </c>
      <c r="G695" s="27">
        <v>54383.42</v>
      </c>
      <c r="H695" s="27">
        <v>54383.42</v>
      </c>
      <c r="I695" s="27">
        <v>0</v>
      </c>
      <c r="J695" s="39">
        <v>0</v>
      </c>
    </row>
    <row r="696" spans="1:10" ht="12" customHeight="1">
      <c r="A696" s="261" t="s">
        <v>222</v>
      </c>
      <c r="B696" s="261"/>
      <c r="C696" s="261"/>
      <c r="D696" s="261"/>
      <c r="E696" s="26">
        <v>0</v>
      </c>
      <c r="F696" s="26">
        <v>0</v>
      </c>
      <c r="G696" s="26">
        <v>54383.42</v>
      </c>
      <c r="H696" s="26">
        <v>54383.42</v>
      </c>
      <c r="I696" s="26">
        <v>0</v>
      </c>
      <c r="J696" s="26">
        <v>0</v>
      </c>
    </row>
    <row r="697" spans="1:10" ht="14.25" customHeight="1">
      <c r="A697" s="258" t="s">
        <v>285</v>
      </c>
      <c r="B697" s="258"/>
      <c r="C697" s="258"/>
      <c r="D697" s="258"/>
      <c r="E697" s="258"/>
      <c r="F697" s="258"/>
      <c r="G697" s="258"/>
      <c r="H697" s="258"/>
      <c r="I697" s="258"/>
      <c r="J697" s="258"/>
    </row>
    <row r="698" spans="1:10" ht="23.25" customHeight="1">
      <c r="A698" s="260" t="s">
        <v>284</v>
      </c>
      <c r="B698" s="260"/>
      <c r="C698" s="28" t="s">
        <v>283</v>
      </c>
      <c r="D698" s="28" t="s">
        <v>223</v>
      </c>
      <c r="E698" s="27">
        <v>0</v>
      </c>
      <c r="F698" s="27">
        <v>0</v>
      </c>
      <c r="G698" s="27">
        <v>391157.09</v>
      </c>
      <c r="H698" s="27">
        <v>391157.09</v>
      </c>
      <c r="I698" s="27">
        <v>0</v>
      </c>
      <c r="J698" s="39">
        <v>0</v>
      </c>
    </row>
    <row r="699" spans="1:11" ht="12" customHeight="1">
      <c r="A699" s="261" t="s">
        <v>222</v>
      </c>
      <c r="B699" s="261"/>
      <c r="C699" s="261"/>
      <c r="D699" s="261"/>
      <c r="E699" s="26">
        <v>0</v>
      </c>
      <c r="F699" s="26">
        <v>0</v>
      </c>
      <c r="G699" s="26">
        <v>391157.09</v>
      </c>
      <c r="H699" s="26">
        <v>391157.09</v>
      </c>
      <c r="I699" s="26">
        <v>0</v>
      </c>
      <c r="J699" s="26">
        <v>0</v>
      </c>
      <c r="K699" s="26">
        <f>H699-H690</f>
        <v>-1926333.6199999999</v>
      </c>
    </row>
    <row r="700" spans="1:10" ht="14.25" customHeight="1">
      <c r="A700" s="258" t="s">
        <v>282</v>
      </c>
      <c r="B700" s="258"/>
      <c r="C700" s="258"/>
      <c r="D700" s="258"/>
      <c r="E700" s="258"/>
      <c r="F700" s="258"/>
      <c r="G700" s="258"/>
      <c r="H700" s="258"/>
      <c r="I700" s="258"/>
      <c r="J700" s="258"/>
    </row>
    <row r="701" spans="1:10" ht="23.25" customHeight="1">
      <c r="A701" s="260" t="s">
        <v>281</v>
      </c>
      <c r="B701" s="260"/>
      <c r="C701" s="28" t="s">
        <v>280</v>
      </c>
      <c r="D701" s="28" t="s">
        <v>223</v>
      </c>
      <c r="E701" s="27">
        <v>0</v>
      </c>
      <c r="F701" s="27">
        <v>0</v>
      </c>
      <c r="G701" s="27">
        <v>43906704.21</v>
      </c>
      <c r="H701" s="27">
        <v>43906704.21</v>
      </c>
      <c r="I701" s="27">
        <v>0</v>
      </c>
      <c r="J701" s="39">
        <v>0</v>
      </c>
    </row>
    <row r="702" spans="1:10" ht="12" customHeight="1">
      <c r="A702" s="261" t="s">
        <v>222</v>
      </c>
      <c r="B702" s="261"/>
      <c r="C702" s="261"/>
      <c r="D702" s="261"/>
      <c r="E702" s="26">
        <v>0</v>
      </c>
      <c r="F702" s="26">
        <v>0</v>
      </c>
      <c r="G702" s="26">
        <v>43906704.21</v>
      </c>
      <c r="H702" s="26">
        <v>43906704.21</v>
      </c>
      <c r="I702" s="26">
        <v>0</v>
      </c>
      <c r="J702" s="26">
        <v>0</v>
      </c>
    </row>
    <row r="703" spans="1:10" ht="14.25" customHeight="1">
      <c r="A703" s="258" t="s">
        <v>279</v>
      </c>
      <c r="B703" s="258"/>
      <c r="C703" s="258"/>
      <c r="D703" s="258"/>
      <c r="E703" s="258"/>
      <c r="F703" s="258"/>
      <c r="G703" s="258"/>
      <c r="H703" s="258"/>
      <c r="I703" s="258"/>
      <c r="J703" s="258"/>
    </row>
    <row r="704" spans="1:10" ht="23.25" customHeight="1">
      <c r="A704" s="260" t="s">
        <v>278</v>
      </c>
      <c r="B704" s="260"/>
      <c r="C704" s="28" t="s">
        <v>277</v>
      </c>
      <c r="D704" s="28" t="s">
        <v>223</v>
      </c>
      <c r="E704" s="27">
        <v>0</v>
      </c>
      <c r="F704" s="27">
        <v>0</v>
      </c>
      <c r="G704" s="27">
        <v>83942044</v>
      </c>
      <c r="H704" s="27">
        <v>83942044</v>
      </c>
      <c r="I704" s="27">
        <v>0</v>
      </c>
      <c r="J704" s="39">
        <v>0</v>
      </c>
    </row>
    <row r="705" spans="1:10" ht="12" customHeight="1">
      <c r="A705" s="269" t="s">
        <v>222</v>
      </c>
      <c r="B705" s="269"/>
      <c r="C705" s="269"/>
      <c r="D705" s="269"/>
      <c r="E705" s="196">
        <v>0</v>
      </c>
      <c r="F705" s="196">
        <v>0</v>
      </c>
      <c r="G705" s="196">
        <v>83942044</v>
      </c>
      <c r="H705" s="196">
        <v>83942044</v>
      </c>
      <c r="I705" s="196">
        <v>0</v>
      </c>
      <c r="J705" s="196">
        <v>0</v>
      </c>
    </row>
    <row r="706" spans="1:10" ht="14.25" customHeight="1">
      <c r="A706" s="258" t="s">
        <v>274</v>
      </c>
      <c r="B706" s="258"/>
      <c r="C706" s="258"/>
      <c r="D706" s="258"/>
      <c r="E706" s="258"/>
      <c r="F706" s="258"/>
      <c r="G706" s="258"/>
      <c r="H706" s="258"/>
      <c r="I706" s="258"/>
      <c r="J706" s="258"/>
    </row>
    <row r="707" spans="1:10" ht="23.25" customHeight="1">
      <c r="A707" s="260" t="s">
        <v>276</v>
      </c>
      <c r="B707" s="260"/>
      <c r="C707" s="28" t="s">
        <v>275</v>
      </c>
      <c r="D707" s="28" t="s">
        <v>223</v>
      </c>
      <c r="E707" s="27">
        <v>0</v>
      </c>
      <c r="F707" s="27">
        <v>0</v>
      </c>
      <c r="G707" s="27">
        <v>179101072.87</v>
      </c>
      <c r="H707" s="27">
        <v>179101072.87</v>
      </c>
      <c r="I707" s="27">
        <v>0</v>
      </c>
      <c r="J707" s="39">
        <v>0</v>
      </c>
    </row>
    <row r="708" spans="1:10" ht="12.75" customHeight="1">
      <c r="A708" s="269" t="s">
        <v>222</v>
      </c>
      <c r="B708" s="269"/>
      <c r="C708" s="269"/>
      <c r="D708" s="269"/>
      <c r="E708" s="196">
        <v>0</v>
      </c>
      <c r="F708" s="196">
        <v>0</v>
      </c>
      <c r="G708" s="196">
        <v>179101072.87</v>
      </c>
      <c r="H708" s="196">
        <v>179101072.87</v>
      </c>
      <c r="I708" s="196">
        <v>0</v>
      </c>
      <c r="J708" s="196">
        <v>0</v>
      </c>
    </row>
    <row r="709" spans="1:10" ht="15" customHeight="1">
      <c r="A709" s="258" t="s">
        <v>274</v>
      </c>
      <c r="B709" s="258"/>
      <c r="C709" s="258"/>
      <c r="D709" s="258"/>
      <c r="E709" s="258"/>
      <c r="F709" s="258"/>
      <c r="G709" s="258"/>
      <c r="H709" s="258"/>
      <c r="I709" s="258"/>
      <c r="J709" s="258"/>
    </row>
    <row r="710" spans="1:10" ht="22.5" customHeight="1">
      <c r="A710" s="260" t="s">
        <v>274</v>
      </c>
      <c r="B710" s="260"/>
      <c r="C710" s="28" t="s">
        <v>273</v>
      </c>
      <c r="D710" s="28" t="s">
        <v>223</v>
      </c>
      <c r="E710" s="27">
        <v>0</v>
      </c>
      <c r="F710" s="27">
        <v>0</v>
      </c>
      <c r="G710" s="27">
        <v>83825166694.65</v>
      </c>
      <c r="H710" s="27">
        <v>83825166694.65</v>
      </c>
      <c r="I710" s="27">
        <v>0</v>
      </c>
      <c r="J710" s="39">
        <v>0</v>
      </c>
    </row>
    <row r="711" spans="1:10" ht="12.75" customHeight="1">
      <c r="A711" s="269" t="s">
        <v>222</v>
      </c>
      <c r="B711" s="269"/>
      <c r="C711" s="269"/>
      <c r="D711" s="269"/>
      <c r="E711" s="196">
        <v>0</v>
      </c>
      <c r="F711" s="196">
        <v>0</v>
      </c>
      <c r="G711" s="196">
        <v>83825166694.65</v>
      </c>
      <c r="H711" s="196">
        <v>83825166694.65</v>
      </c>
      <c r="I711" s="196">
        <v>0</v>
      </c>
      <c r="J711" s="196">
        <v>0</v>
      </c>
    </row>
    <row r="712" spans="1:10" ht="12" customHeight="1">
      <c r="A712" s="269" t="s">
        <v>221</v>
      </c>
      <c r="B712" s="269"/>
      <c r="C712" s="269"/>
      <c r="D712" s="269"/>
      <c r="E712" s="196">
        <v>64149095590.79</v>
      </c>
      <c r="F712" s="196">
        <v>64149095590.79</v>
      </c>
      <c r="G712" s="196">
        <v>852801040345.83</v>
      </c>
      <c r="H712" s="196">
        <v>852801040345.83</v>
      </c>
      <c r="I712" s="196">
        <v>70055072012.46</v>
      </c>
      <c r="J712" s="196">
        <v>70555072012.46</v>
      </c>
    </row>
    <row r="713" spans="1:10" ht="23.25" customHeight="1">
      <c r="A713" s="25"/>
      <c r="B713" s="25"/>
      <c r="C713" s="25"/>
      <c r="D713" s="25"/>
      <c r="E713" s="25"/>
      <c r="F713" s="25"/>
      <c r="G713" s="25"/>
      <c r="H713" s="25"/>
      <c r="I713" s="25"/>
      <c r="J713" s="25"/>
    </row>
    <row r="714" spans="1:10" ht="15" customHeight="1">
      <c r="A714" s="270"/>
      <c r="B714" s="270"/>
      <c r="C714" s="270"/>
      <c r="D714" s="271" t="s">
        <v>220</v>
      </c>
      <c r="E714" s="271"/>
      <c r="F714" s="271"/>
      <c r="G714" s="271"/>
      <c r="H714" s="271"/>
      <c r="I714" s="271"/>
      <c r="J714" s="271"/>
    </row>
    <row r="715" spans="1:10" ht="23.25" customHeight="1">
      <c r="A715" s="25"/>
      <c r="B715" s="25"/>
      <c r="C715" s="25"/>
      <c r="D715" s="25"/>
      <c r="E715" s="25"/>
      <c r="F715" s="25"/>
      <c r="G715" s="25"/>
      <c r="H715" s="25"/>
      <c r="I715" s="25"/>
      <c r="J715" s="25"/>
    </row>
    <row r="716" spans="1:10" ht="18" customHeight="1">
      <c r="A716" s="24" t="s">
        <v>219</v>
      </c>
      <c r="B716" s="241">
        <v>44582.50611111111</v>
      </c>
      <c r="C716" s="241"/>
      <c r="D716" s="241"/>
      <c r="E716" s="241"/>
      <c r="F716" s="241"/>
      <c r="G716" s="241"/>
      <c r="H716" s="241"/>
      <c r="I716" s="24" t="s">
        <v>134</v>
      </c>
      <c r="J716" s="23" t="s">
        <v>136</v>
      </c>
    </row>
  </sheetData>
  <sheetProtection/>
  <mergeCells count="698">
    <mergeCell ref="A705:D705"/>
    <mergeCell ref="A608:B608"/>
    <mergeCell ref="A609:D609"/>
    <mergeCell ref="A610:J610"/>
    <mergeCell ref="A699:D699"/>
    <mergeCell ref="A686:B686"/>
    <mergeCell ref="A687:D687"/>
    <mergeCell ref="A688:J688"/>
    <mergeCell ref="A695:B695"/>
    <mergeCell ref="A696:D696"/>
    <mergeCell ref="A689:B689"/>
    <mergeCell ref="A712:D712"/>
    <mergeCell ref="A691:J691"/>
    <mergeCell ref="A692:B692"/>
    <mergeCell ref="A693:D693"/>
    <mergeCell ref="A694:J694"/>
    <mergeCell ref="A697:J697"/>
    <mergeCell ref="A698:B698"/>
    <mergeCell ref="A706:J706"/>
    <mergeCell ref="A703:J703"/>
    <mergeCell ref="A704:B704"/>
    <mergeCell ref="A67:J67"/>
    <mergeCell ref="A405:D405"/>
    <mergeCell ref="A700:J700"/>
    <mergeCell ref="A679:J679"/>
    <mergeCell ref="A680:B680"/>
    <mergeCell ref="A681:D681"/>
    <mergeCell ref="A682:J682"/>
    <mergeCell ref="A511:J511"/>
    <mergeCell ref="A514:B514"/>
    <mergeCell ref="A637:J637"/>
    <mergeCell ref="A640:B640"/>
    <mergeCell ref="A73:J73"/>
    <mergeCell ref="A74:B74"/>
    <mergeCell ref="A75:D75"/>
    <mergeCell ref="A625:B625"/>
    <mergeCell ref="A626:D626"/>
    <mergeCell ref="A627:J627"/>
    <mergeCell ref="A628:B628"/>
    <mergeCell ref="A417:J417"/>
    <mergeCell ref="A418:B418"/>
    <mergeCell ref="A714:C714"/>
    <mergeCell ref="B716:H716"/>
    <mergeCell ref="D714:J714"/>
    <mergeCell ref="A707:B707"/>
    <mergeCell ref="A708:D708"/>
    <mergeCell ref="A701:B701"/>
    <mergeCell ref="A702:D702"/>
    <mergeCell ref="A709:J709"/>
    <mergeCell ref="A710:B710"/>
    <mergeCell ref="A711:D711"/>
    <mergeCell ref="A690:D690"/>
    <mergeCell ref="A683:B683"/>
    <mergeCell ref="A684:D684"/>
    <mergeCell ref="A673:B673"/>
    <mergeCell ref="A674:B674"/>
    <mergeCell ref="A675:D675"/>
    <mergeCell ref="A676:J676"/>
    <mergeCell ref="A677:B677"/>
    <mergeCell ref="A678:D678"/>
    <mergeCell ref="A685:J685"/>
    <mergeCell ref="A667:B667"/>
    <mergeCell ref="A668:D668"/>
    <mergeCell ref="A669:J669"/>
    <mergeCell ref="A670:B670"/>
    <mergeCell ref="A671:D671"/>
    <mergeCell ref="A672:J672"/>
    <mergeCell ref="A661:D661"/>
    <mergeCell ref="A662:J662"/>
    <mergeCell ref="A663:B663"/>
    <mergeCell ref="A664:D664"/>
    <mergeCell ref="A665:J665"/>
    <mergeCell ref="A666:B666"/>
    <mergeCell ref="A655:B655"/>
    <mergeCell ref="A656:B656"/>
    <mergeCell ref="A657:B657"/>
    <mergeCell ref="A658:D658"/>
    <mergeCell ref="A659:J659"/>
    <mergeCell ref="A660:B660"/>
    <mergeCell ref="A649:B649"/>
    <mergeCell ref="A650:B650"/>
    <mergeCell ref="A651:D651"/>
    <mergeCell ref="A652:J652"/>
    <mergeCell ref="A653:B653"/>
    <mergeCell ref="A654:B654"/>
    <mergeCell ref="A643:D643"/>
    <mergeCell ref="A644:J644"/>
    <mergeCell ref="A645:B645"/>
    <mergeCell ref="A646:D646"/>
    <mergeCell ref="A647:J647"/>
    <mergeCell ref="A648:B648"/>
    <mergeCell ref="A641:B641"/>
    <mergeCell ref="A642:B642"/>
    <mergeCell ref="A631:B631"/>
    <mergeCell ref="A632:B632"/>
    <mergeCell ref="A633:B633"/>
    <mergeCell ref="A634:B634"/>
    <mergeCell ref="A635:B635"/>
    <mergeCell ref="A636:D636"/>
    <mergeCell ref="A638:B638"/>
    <mergeCell ref="A639:B639"/>
    <mergeCell ref="A629:D629"/>
    <mergeCell ref="A630:J630"/>
    <mergeCell ref="A619:B619"/>
    <mergeCell ref="A620:B620"/>
    <mergeCell ref="A621:B621"/>
    <mergeCell ref="A622:B622"/>
    <mergeCell ref="A623:D623"/>
    <mergeCell ref="A624:J624"/>
    <mergeCell ref="A613:B613"/>
    <mergeCell ref="A614:B614"/>
    <mergeCell ref="A615:B615"/>
    <mergeCell ref="A616:B616"/>
    <mergeCell ref="A617:D617"/>
    <mergeCell ref="A618:J618"/>
    <mergeCell ref="A611:B611"/>
    <mergeCell ref="A612:B612"/>
    <mergeCell ref="A601:J601"/>
    <mergeCell ref="A602:B602"/>
    <mergeCell ref="A603:D603"/>
    <mergeCell ref="A604:J604"/>
    <mergeCell ref="A605:B605"/>
    <mergeCell ref="A606:D606"/>
    <mergeCell ref="A607:J607"/>
    <mergeCell ref="A595:J595"/>
    <mergeCell ref="A596:B596"/>
    <mergeCell ref="A597:D597"/>
    <mergeCell ref="A598:J598"/>
    <mergeCell ref="A599:B599"/>
    <mergeCell ref="A600:D600"/>
    <mergeCell ref="A589:B589"/>
    <mergeCell ref="A590:B590"/>
    <mergeCell ref="A591:D591"/>
    <mergeCell ref="A592:J592"/>
    <mergeCell ref="A593:B593"/>
    <mergeCell ref="A594:D594"/>
    <mergeCell ref="A583:J583"/>
    <mergeCell ref="A584:B584"/>
    <mergeCell ref="A585:B585"/>
    <mergeCell ref="A586:B586"/>
    <mergeCell ref="A587:B587"/>
    <mergeCell ref="A588:B588"/>
    <mergeCell ref="A577:B577"/>
    <mergeCell ref="A578:B578"/>
    <mergeCell ref="A579:B579"/>
    <mergeCell ref="A580:B580"/>
    <mergeCell ref="A581:B581"/>
    <mergeCell ref="A582:D582"/>
    <mergeCell ref="A571:B571"/>
    <mergeCell ref="A572:D572"/>
    <mergeCell ref="A573:J573"/>
    <mergeCell ref="A574:B574"/>
    <mergeCell ref="A575:B575"/>
    <mergeCell ref="A576:B576"/>
    <mergeCell ref="A565:B565"/>
    <mergeCell ref="A566:D566"/>
    <mergeCell ref="A567:J567"/>
    <mergeCell ref="A568:B568"/>
    <mergeCell ref="A569:D569"/>
    <mergeCell ref="A570:J570"/>
    <mergeCell ref="A559:B559"/>
    <mergeCell ref="A560:D560"/>
    <mergeCell ref="A561:J561"/>
    <mergeCell ref="A562:B562"/>
    <mergeCell ref="A563:D563"/>
    <mergeCell ref="A564:J564"/>
    <mergeCell ref="A553:B553"/>
    <mergeCell ref="A554:B554"/>
    <mergeCell ref="A555:B555"/>
    <mergeCell ref="A556:B556"/>
    <mergeCell ref="A557:D557"/>
    <mergeCell ref="A558:J558"/>
    <mergeCell ref="A547:B547"/>
    <mergeCell ref="A548:D548"/>
    <mergeCell ref="A549:J549"/>
    <mergeCell ref="A550:B550"/>
    <mergeCell ref="A551:B551"/>
    <mergeCell ref="A552:B552"/>
    <mergeCell ref="A541:B541"/>
    <mergeCell ref="A542:D542"/>
    <mergeCell ref="A543:J543"/>
    <mergeCell ref="A544:B544"/>
    <mergeCell ref="A545:D545"/>
    <mergeCell ref="A546:J546"/>
    <mergeCell ref="A535:B535"/>
    <mergeCell ref="A536:D536"/>
    <mergeCell ref="A537:J537"/>
    <mergeCell ref="A538:B538"/>
    <mergeCell ref="A539:D539"/>
    <mergeCell ref="A540:J540"/>
    <mergeCell ref="A529:D529"/>
    <mergeCell ref="A530:J530"/>
    <mergeCell ref="A531:B531"/>
    <mergeCell ref="A532:D532"/>
    <mergeCell ref="A533:J533"/>
    <mergeCell ref="A534:B534"/>
    <mergeCell ref="A523:D523"/>
    <mergeCell ref="A524:J524"/>
    <mergeCell ref="A525:B525"/>
    <mergeCell ref="A526:D526"/>
    <mergeCell ref="A527:J527"/>
    <mergeCell ref="A528:B528"/>
    <mergeCell ref="A517:B517"/>
    <mergeCell ref="A518:B518"/>
    <mergeCell ref="A519:D519"/>
    <mergeCell ref="A520:J520"/>
    <mergeCell ref="A521:B521"/>
    <mergeCell ref="A522:B522"/>
    <mergeCell ref="A515:B515"/>
    <mergeCell ref="A516:B516"/>
    <mergeCell ref="A504:B504"/>
    <mergeCell ref="A505:D505"/>
    <mergeCell ref="A507:J507"/>
    <mergeCell ref="A508:B508"/>
    <mergeCell ref="A509:B509"/>
    <mergeCell ref="A510:D510"/>
    <mergeCell ref="A512:B512"/>
    <mergeCell ref="A513:B513"/>
    <mergeCell ref="A498:D498"/>
    <mergeCell ref="A499:J499"/>
    <mergeCell ref="A500:B500"/>
    <mergeCell ref="A501:B501"/>
    <mergeCell ref="A502:D502"/>
    <mergeCell ref="A503:J503"/>
    <mergeCell ref="A491:J491"/>
    <mergeCell ref="A492:B492"/>
    <mergeCell ref="A493:B493"/>
    <mergeCell ref="A494:D494"/>
    <mergeCell ref="A496:J496"/>
    <mergeCell ref="A497:B497"/>
    <mergeCell ref="A484:B484"/>
    <mergeCell ref="A485:D485"/>
    <mergeCell ref="A487:J487"/>
    <mergeCell ref="A488:B488"/>
    <mergeCell ref="A489:B489"/>
    <mergeCell ref="A490:D490"/>
    <mergeCell ref="A478:B478"/>
    <mergeCell ref="A479:D479"/>
    <mergeCell ref="A480:J480"/>
    <mergeCell ref="A481:B481"/>
    <mergeCell ref="A482:D482"/>
    <mergeCell ref="A483:J483"/>
    <mergeCell ref="A472:B472"/>
    <mergeCell ref="A473:D473"/>
    <mergeCell ref="A474:J474"/>
    <mergeCell ref="A475:B475"/>
    <mergeCell ref="A476:D476"/>
    <mergeCell ref="A477:J477"/>
    <mergeCell ref="A466:B466"/>
    <mergeCell ref="A467:D467"/>
    <mergeCell ref="A468:J468"/>
    <mergeCell ref="A469:B469"/>
    <mergeCell ref="A470:D470"/>
    <mergeCell ref="A471:J471"/>
    <mergeCell ref="A460:B460"/>
    <mergeCell ref="A461:D461"/>
    <mergeCell ref="A462:J462"/>
    <mergeCell ref="A463:B463"/>
    <mergeCell ref="A464:D464"/>
    <mergeCell ref="A465:J465"/>
    <mergeCell ref="A454:B454"/>
    <mergeCell ref="A455:D455"/>
    <mergeCell ref="A456:J456"/>
    <mergeCell ref="A457:B457"/>
    <mergeCell ref="A458:D458"/>
    <mergeCell ref="A459:J459"/>
    <mergeCell ref="A448:B448"/>
    <mergeCell ref="A449:D449"/>
    <mergeCell ref="A450:J450"/>
    <mergeCell ref="A451:B451"/>
    <mergeCell ref="A452:D452"/>
    <mergeCell ref="A453:J453"/>
    <mergeCell ref="A441:B441"/>
    <mergeCell ref="A442:D442"/>
    <mergeCell ref="A444:J444"/>
    <mergeCell ref="A445:B445"/>
    <mergeCell ref="A446:D446"/>
    <mergeCell ref="A447:J447"/>
    <mergeCell ref="A435:D435"/>
    <mergeCell ref="A436:J436"/>
    <mergeCell ref="A437:B437"/>
    <mergeCell ref="A438:B438"/>
    <mergeCell ref="A439:D439"/>
    <mergeCell ref="A440:J440"/>
    <mergeCell ref="A429:B429"/>
    <mergeCell ref="A430:B430"/>
    <mergeCell ref="A431:B431"/>
    <mergeCell ref="A432:D432"/>
    <mergeCell ref="A433:J433"/>
    <mergeCell ref="A434:B434"/>
    <mergeCell ref="A423:B423"/>
    <mergeCell ref="A424:B424"/>
    <mergeCell ref="A425:B425"/>
    <mergeCell ref="A426:D426"/>
    <mergeCell ref="A427:J427"/>
    <mergeCell ref="A428:B428"/>
    <mergeCell ref="A421:D421"/>
    <mergeCell ref="A422:J422"/>
    <mergeCell ref="A411:D411"/>
    <mergeCell ref="A412:J412"/>
    <mergeCell ref="A413:B413"/>
    <mergeCell ref="A414:B414"/>
    <mergeCell ref="A415:B415"/>
    <mergeCell ref="A416:D416"/>
    <mergeCell ref="A419:B419"/>
    <mergeCell ref="A420:B420"/>
    <mergeCell ref="A406:J406"/>
    <mergeCell ref="A407:B407"/>
    <mergeCell ref="A408:D408"/>
    <mergeCell ref="A409:J409"/>
    <mergeCell ref="A410:B410"/>
    <mergeCell ref="A399:D399"/>
    <mergeCell ref="A400:J400"/>
    <mergeCell ref="A401:B401"/>
    <mergeCell ref="A402:B402"/>
    <mergeCell ref="A403:B403"/>
    <mergeCell ref="A404:B404"/>
    <mergeCell ref="A393:D393"/>
    <mergeCell ref="A394:J394"/>
    <mergeCell ref="A395:B395"/>
    <mergeCell ref="A396:B396"/>
    <mergeCell ref="A397:B397"/>
    <mergeCell ref="A398:B398"/>
    <mergeCell ref="A386:B386"/>
    <mergeCell ref="A387:B387"/>
    <mergeCell ref="A388:B388"/>
    <mergeCell ref="A391:J391"/>
    <mergeCell ref="A392:B392"/>
    <mergeCell ref="A380:B380"/>
    <mergeCell ref="A381:B381"/>
    <mergeCell ref="A382:B382"/>
    <mergeCell ref="A383:B383"/>
    <mergeCell ref="A384:B384"/>
    <mergeCell ref="A385:B385"/>
    <mergeCell ref="A374:B374"/>
    <mergeCell ref="A375:B375"/>
    <mergeCell ref="A376:B376"/>
    <mergeCell ref="A377:B377"/>
    <mergeCell ref="A378:B378"/>
    <mergeCell ref="A379:B379"/>
    <mergeCell ref="A368:B368"/>
    <mergeCell ref="A369:B369"/>
    <mergeCell ref="A370:B370"/>
    <mergeCell ref="A371:B371"/>
    <mergeCell ref="A372:B372"/>
    <mergeCell ref="A373:B373"/>
    <mergeCell ref="A362:B362"/>
    <mergeCell ref="A364:J364"/>
    <mergeCell ref="A365:B365"/>
    <mergeCell ref="A366:B366"/>
    <mergeCell ref="A367:B367"/>
    <mergeCell ref="A356:B356"/>
    <mergeCell ref="A357:B357"/>
    <mergeCell ref="A358:B358"/>
    <mergeCell ref="A359:B359"/>
    <mergeCell ref="A360:B360"/>
    <mergeCell ref="A361:B361"/>
    <mergeCell ref="A350:B350"/>
    <mergeCell ref="A351:B351"/>
    <mergeCell ref="A352:B352"/>
    <mergeCell ref="A353:B353"/>
    <mergeCell ref="A354:B354"/>
    <mergeCell ref="A355:B355"/>
    <mergeCell ref="A344:B344"/>
    <mergeCell ref="A345:B345"/>
    <mergeCell ref="A346:B346"/>
    <mergeCell ref="A347:B347"/>
    <mergeCell ref="A348:B348"/>
    <mergeCell ref="A349:B349"/>
    <mergeCell ref="A338:B338"/>
    <mergeCell ref="A339:B339"/>
    <mergeCell ref="A340:B340"/>
    <mergeCell ref="A341:B341"/>
    <mergeCell ref="A342:B342"/>
    <mergeCell ref="A343:B343"/>
    <mergeCell ref="A332:B332"/>
    <mergeCell ref="A333:B333"/>
    <mergeCell ref="A334:B334"/>
    <mergeCell ref="A336:J336"/>
    <mergeCell ref="A337:B337"/>
    <mergeCell ref="A326:B326"/>
    <mergeCell ref="A327:B327"/>
    <mergeCell ref="A328:B328"/>
    <mergeCell ref="A330:J330"/>
    <mergeCell ref="A331:B331"/>
    <mergeCell ref="A320:B320"/>
    <mergeCell ref="A322:J322"/>
    <mergeCell ref="A323:B323"/>
    <mergeCell ref="A324:B324"/>
    <mergeCell ref="A325:B325"/>
    <mergeCell ref="A314:B314"/>
    <mergeCell ref="A315:B315"/>
    <mergeCell ref="A316:B316"/>
    <mergeCell ref="A317:B317"/>
    <mergeCell ref="A318:B318"/>
    <mergeCell ref="A319:B319"/>
    <mergeCell ref="A308:B308"/>
    <mergeCell ref="A309:B309"/>
    <mergeCell ref="A310:B310"/>
    <mergeCell ref="A311:B311"/>
    <mergeCell ref="A312:B312"/>
    <mergeCell ref="A313:B313"/>
    <mergeCell ref="A302:B302"/>
    <mergeCell ref="A303:B303"/>
    <mergeCell ref="A304:B304"/>
    <mergeCell ref="A305:B305"/>
    <mergeCell ref="A306:B306"/>
    <mergeCell ref="A307:B307"/>
    <mergeCell ref="A296:B296"/>
    <mergeCell ref="A297:B297"/>
    <mergeCell ref="A298:B298"/>
    <mergeCell ref="A299:B299"/>
    <mergeCell ref="A300:B300"/>
    <mergeCell ref="A301:B301"/>
    <mergeCell ref="A290:B290"/>
    <mergeCell ref="A291:B291"/>
    <mergeCell ref="A292:B292"/>
    <mergeCell ref="A293:B293"/>
    <mergeCell ref="A294:B294"/>
    <mergeCell ref="A295:B295"/>
    <mergeCell ref="A284:B284"/>
    <mergeCell ref="A285:B285"/>
    <mergeCell ref="A286:B286"/>
    <mergeCell ref="A287:B287"/>
    <mergeCell ref="A288:B288"/>
    <mergeCell ref="A289:B289"/>
    <mergeCell ref="A278:B278"/>
    <mergeCell ref="A279:B279"/>
    <mergeCell ref="A280:B280"/>
    <mergeCell ref="A281:B281"/>
    <mergeCell ref="A282:B282"/>
    <mergeCell ref="A283:B283"/>
    <mergeCell ref="A272:B272"/>
    <mergeCell ref="A273:B273"/>
    <mergeCell ref="A274:B274"/>
    <mergeCell ref="A275:B275"/>
    <mergeCell ref="A276:B276"/>
    <mergeCell ref="A277:B277"/>
    <mergeCell ref="A266:B266"/>
    <mergeCell ref="A267:B267"/>
    <mergeCell ref="A268:B268"/>
    <mergeCell ref="A269:B269"/>
    <mergeCell ref="A270:B270"/>
    <mergeCell ref="A271:B271"/>
    <mergeCell ref="A260:B260"/>
    <mergeCell ref="A261:B261"/>
    <mergeCell ref="A262:B262"/>
    <mergeCell ref="A263:B263"/>
    <mergeCell ref="A264:B264"/>
    <mergeCell ref="A265:B265"/>
    <mergeCell ref="A254:B254"/>
    <mergeCell ref="A255:B255"/>
    <mergeCell ref="A256:B256"/>
    <mergeCell ref="A257:B257"/>
    <mergeCell ref="A258:B258"/>
    <mergeCell ref="A259:B259"/>
    <mergeCell ref="A248:B248"/>
    <mergeCell ref="A249:B249"/>
    <mergeCell ref="A250:B250"/>
    <mergeCell ref="A251:B251"/>
    <mergeCell ref="A252:B252"/>
    <mergeCell ref="A253:B253"/>
    <mergeCell ref="A242:B242"/>
    <mergeCell ref="A243:B243"/>
    <mergeCell ref="A244:B244"/>
    <mergeCell ref="A245:B245"/>
    <mergeCell ref="A246:B246"/>
    <mergeCell ref="A247:B247"/>
    <mergeCell ref="A236:B236"/>
    <mergeCell ref="A237:B237"/>
    <mergeCell ref="A238:B238"/>
    <mergeCell ref="A239:B239"/>
    <mergeCell ref="A240:B240"/>
    <mergeCell ref="A241:B241"/>
    <mergeCell ref="A230:B230"/>
    <mergeCell ref="A231:B231"/>
    <mergeCell ref="A232:B232"/>
    <mergeCell ref="A233:B233"/>
    <mergeCell ref="A234:B234"/>
    <mergeCell ref="A235:B235"/>
    <mergeCell ref="A224:B224"/>
    <mergeCell ref="A225:B225"/>
    <mergeCell ref="A226:B226"/>
    <mergeCell ref="A227:B227"/>
    <mergeCell ref="A228:B228"/>
    <mergeCell ref="A229:B229"/>
    <mergeCell ref="A218:B218"/>
    <mergeCell ref="A219:B219"/>
    <mergeCell ref="A220:B220"/>
    <mergeCell ref="A221:B221"/>
    <mergeCell ref="A222:B222"/>
    <mergeCell ref="A223:B223"/>
    <mergeCell ref="A212:B212"/>
    <mergeCell ref="A213:B213"/>
    <mergeCell ref="A214:B214"/>
    <mergeCell ref="A215:B215"/>
    <mergeCell ref="A216:B216"/>
    <mergeCell ref="A217:B217"/>
    <mergeCell ref="A206:B206"/>
    <mergeCell ref="A207:B207"/>
    <mergeCell ref="A208:B208"/>
    <mergeCell ref="A209:B209"/>
    <mergeCell ref="A210:B210"/>
    <mergeCell ref="A211:B211"/>
    <mergeCell ref="A200:B200"/>
    <mergeCell ref="A201:B201"/>
    <mergeCell ref="A202:B202"/>
    <mergeCell ref="A203:B203"/>
    <mergeCell ref="A204:B204"/>
    <mergeCell ref="A205:B205"/>
    <mergeCell ref="A194:B194"/>
    <mergeCell ref="A195:B195"/>
    <mergeCell ref="A196:B196"/>
    <mergeCell ref="A197:B197"/>
    <mergeCell ref="A198:B198"/>
    <mergeCell ref="A199:B199"/>
    <mergeCell ref="A188:B188"/>
    <mergeCell ref="A189:B189"/>
    <mergeCell ref="A190:B190"/>
    <mergeCell ref="A191:B191"/>
    <mergeCell ref="A192:B192"/>
    <mergeCell ref="A193:B193"/>
    <mergeCell ref="A182:B182"/>
    <mergeCell ref="A183:B183"/>
    <mergeCell ref="A184:B184"/>
    <mergeCell ref="A185:B185"/>
    <mergeCell ref="A186:B186"/>
    <mergeCell ref="A187:B187"/>
    <mergeCell ref="A176:B176"/>
    <mergeCell ref="A177:B177"/>
    <mergeCell ref="A178:B178"/>
    <mergeCell ref="A179:B179"/>
    <mergeCell ref="A180:B180"/>
    <mergeCell ref="A181:B181"/>
    <mergeCell ref="A171:J171"/>
    <mergeCell ref="A172:B172"/>
    <mergeCell ref="A173:B173"/>
    <mergeCell ref="A175:J175"/>
    <mergeCell ref="A164:B164"/>
    <mergeCell ref="A165:B165"/>
    <mergeCell ref="A166:B166"/>
    <mergeCell ref="A167:B167"/>
    <mergeCell ref="A168:B168"/>
    <mergeCell ref="A169:B169"/>
    <mergeCell ref="A158:B158"/>
    <mergeCell ref="A159:B159"/>
    <mergeCell ref="A160:B160"/>
    <mergeCell ref="A161:B161"/>
    <mergeCell ref="A162:B162"/>
    <mergeCell ref="A163:B163"/>
    <mergeCell ref="A152:B152"/>
    <mergeCell ref="A153:B153"/>
    <mergeCell ref="A154:B154"/>
    <mergeCell ref="A155:B155"/>
    <mergeCell ref="A156:B156"/>
    <mergeCell ref="A157:B157"/>
    <mergeCell ref="A146:B146"/>
    <mergeCell ref="A147:B147"/>
    <mergeCell ref="A148:B148"/>
    <mergeCell ref="A149:B149"/>
    <mergeCell ref="A150:B150"/>
    <mergeCell ref="A151:B151"/>
    <mergeCell ref="A140:B140"/>
    <mergeCell ref="A141:B141"/>
    <mergeCell ref="A142:B142"/>
    <mergeCell ref="A144:J144"/>
    <mergeCell ref="A145:B145"/>
    <mergeCell ref="A134:B134"/>
    <mergeCell ref="A136:J136"/>
    <mergeCell ref="A137:B137"/>
    <mergeCell ref="A138:B138"/>
    <mergeCell ref="A139:B139"/>
    <mergeCell ref="A128:B128"/>
    <mergeCell ref="A130:J130"/>
    <mergeCell ref="A131:B131"/>
    <mergeCell ref="A132:B132"/>
    <mergeCell ref="A133:B133"/>
    <mergeCell ref="A122:B122"/>
    <mergeCell ref="A124:J124"/>
    <mergeCell ref="A125:B125"/>
    <mergeCell ref="A126:B126"/>
    <mergeCell ref="A127:B127"/>
    <mergeCell ref="A116:B116"/>
    <mergeCell ref="A117:B117"/>
    <mergeCell ref="A118:B118"/>
    <mergeCell ref="A119:B119"/>
    <mergeCell ref="A120:B120"/>
    <mergeCell ref="A121:B121"/>
    <mergeCell ref="A110:B110"/>
    <mergeCell ref="A111:B111"/>
    <mergeCell ref="A112:B112"/>
    <mergeCell ref="A114:J114"/>
    <mergeCell ref="A115:B115"/>
    <mergeCell ref="A104:B104"/>
    <mergeCell ref="A105:B105"/>
    <mergeCell ref="A106:B106"/>
    <mergeCell ref="A107:B107"/>
    <mergeCell ref="A108:B108"/>
    <mergeCell ref="A109:B109"/>
    <mergeCell ref="A98:B98"/>
    <mergeCell ref="A99:B99"/>
    <mergeCell ref="A100:B100"/>
    <mergeCell ref="A101:B101"/>
    <mergeCell ref="A102:B102"/>
    <mergeCell ref="A103:B103"/>
    <mergeCell ref="A92:B92"/>
    <mergeCell ref="A93:B93"/>
    <mergeCell ref="A94:B94"/>
    <mergeCell ref="A95:B95"/>
    <mergeCell ref="A96:B96"/>
    <mergeCell ref="A97:B97"/>
    <mergeCell ref="A86:D86"/>
    <mergeCell ref="A87:J87"/>
    <mergeCell ref="A88:B88"/>
    <mergeCell ref="A90:J90"/>
    <mergeCell ref="A91:B91"/>
    <mergeCell ref="A79:D79"/>
    <mergeCell ref="A81:J81"/>
    <mergeCell ref="A82:B82"/>
    <mergeCell ref="A83:B83"/>
    <mergeCell ref="A84:B84"/>
    <mergeCell ref="A85:B85"/>
    <mergeCell ref="A76:J76"/>
    <mergeCell ref="A77:B77"/>
    <mergeCell ref="A78:B78"/>
    <mergeCell ref="A68:B68"/>
    <mergeCell ref="A69:B69"/>
    <mergeCell ref="A70:B70"/>
    <mergeCell ref="A71:B71"/>
    <mergeCell ref="A72:D72"/>
    <mergeCell ref="A60:J60"/>
    <mergeCell ref="A61:B61"/>
    <mergeCell ref="A62:B62"/>
    <mergeCell ref="A63:B63"/>
    <mergeCell ref="A64:B64"/>
    <mergeCell ref="A65:D65"/>
    <mergeCell ref="A54:J54"/>
    <mergeCell ref="A55:B55"/>
    <mergeCell ref="A56:B56"/>
    <mergeCell ref="A57:B57"/>
    <mergeCell ref="A58:B58"/>
    <mergeCell ref="A59:D59"/>
    <mergeCell ref="A53:D53"/>
    <mergeCell ref="A41:B41"/>
    <mergeCell ref="A42:B42"/>
    <mergeCell ref="A43:B43"/>
    <mergeCell ref="A44:B44"/>
    <mergeCell ref="A45:B45"/>
    <mergeCell ref="A46:D46"/>
    <mergeCell ref="A48:J48"/>
    <mergeCell ref="A49:B49"/>
    <mergeCell ref="A50:B50"/>
    <mergeCell ref="A36:D36"/>
    <mergeCell ref="A37:J37"/>
    <mergeCell ref="A38:B38"/>
    <mergeCell ref="A39:B39"/>
    <mergeCell ref="A40:B40"/>
    <mergeCell ref="A52:B52"/>
    <mergeCell ref="A51:B51"/>
    <mergeCell ref="A47:B47"/>
    <mergeCell ref="C47:D47"/>
    <mergeCell ref="A30:D30"/>
    <mergeCell ref="A31:J31"/>
    <mergeCell ref="A32:B32"/>
    <mergeCell ref="A33:B33"/>
    <mergeCell ref="A34:B34"/>
    <mergeCell ref="A35:B35"/>
    <mergeCell ref="A24:B24"/>
    <mergeCell ref="A25:B25"/>
    <mergeCell ref="A26:B26"/>
    <mergeCell ref="A27:B27"/>
    <mergeCell ref="A28:B28"/>
    <mergeCell ref="A29:B29"/>
    <mergeCell ref="A18:B18"/>
    <mergeCell ref="A19:D19"/>
    <mergeCell ref="A23:B23"/>
    <mergeCell ref="A16:B16"/>
    <mergeCell ref="A21:B21"/>
    <mergeCell ref="A20:J20"/>
    <mergeCell ref="A22:B22"/>
    <mergeCell ref="A10:B10"/>
    <mergeCell ref="A11:D11"/>
    <mergeCell ref="A12:J12"/>
    <mergeCell ref="A13:B13"/>
    <mergeCell ref="A5:H5"/>
    <mergeCell ref="A7:B7"/>
    <mergeCell ref="A14:B14"/>
    <mergeCell ref="A15:D15"/>
    <mergeCell ref="A17:J17"/>
    <mergeCell ref="A8:B8"/>
    <mergeCell ref="A9:J9"/>
    <mergeCell ref="G7:H7"/>
    <mergeCell ref="E2:J2"/>
    <mergeCell ref="E7:F7"/>
    <mergeCell ref="I5:J5"/>
    <mergeCell ref="I7:J7"/>
    <mergeCell ref="A2:D2"/>
    <mergeCell ref="A4:J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G132"/>
  <sheetViews>
    <sheetView showGridLines="0" view="pageBreakPreview" zoomScale="60" zoomScalePageLayoutView="0" workbookViewId="0" topLeftCell="A56">
      <selection activeCell="CD80" sqref="CD80"/>
    </sheetView>
  </sheetViews>
  <sheetFormatPr defaultColWidth="9.140625" defaultRowHeight="12.75"/>
  <cols>
    <col min="1" max="1" width="0.13671875" style="38" customWidth="1"/>
    <col min="2" max="2" width="0.42578125" style="38" customWidth="1"/>
    <col min="3" max="4" width="2.28125" style="38" customWidth="1"/>
    <col min="5" max="5" width="2.421875" style="38" customWidth="1"/>
    <col min="6" max="6" width="0.71875" style="38" customWidth="1"/>
    <col min="7" max="7" width="0.13671875" style="38" customWidth="1"/>
    <col min="8" max="8" width="1.7109375" style="38" customWidth="1"/>
    <col min="9" max="9" width="0.5625" style="38" customWidth="1"/>
    <col min="10" max="10" width="2.421875" style="38" customWidth="1"/>
    <col min="11" max="12" width="2.28125" style="38" customWidth="1"/>
    <col min="13" max="13" width="2.421875" style="38" customWidth="1"/>
    <col min="14" max="14" width="0.13671875" style="38" customWidth="1"/>
    <col min="15" max="15" width="0.42578125" style="38" customWidth="1"/>
    <col min="16" max="16" width="1.7109375" style="38" customWidth="1"/>
    <col min="17" max="17" width="0.5625" style="38" customWidth="1"/>
    <col min="18" max="18" width="1.7109375" style="38" customWidth="1"/>
    <col min="19" max="19" width="0.5625" style="38" customWidth="1"/>
    <col min="20" max="21" width="1.1484375" style="38" customWidth="1"/>
    <col min="22" max="23" width="0.13671875" style="38" customWidth="1"/>
    <col min="24" max="24" width="1.28515625" style="38" customWidth="1"/>
    <col min="25" max="25" width="0.85546875" style="38" customWidth="1"/>
    <col min="26" max="26" width="0.9921875" style="38" customWidth="1"/>
    <col min="27" max="27" width="2.28125" style="38" customWidth="1"/>
    <col min="28" max="28" width="0.13671875" style="38" customWidth="1"/>
    <col min="29" max="29" width="1.28515625" style="38" customWidth="1"/>
    <col min="30" max="30" width="0.9921875" style="38" customWidth="1"/>
    <col min="31" max="31" width="0.85546875" style="38" customWidth="1"/>
    <col min="32" max="32" width="0.42578125" style="38" customWidth="1"/>
    <col min="33" max="33" width="0.9921875" style="38" customWidth="1"/>
    <col min="34" max="34" width="0.85546875" style="38" customWidth="1"/>
    <col min="35" max="35" width="0.5625" style="38" customWidth="1"/>
    <col min="36" max="37" width="0.85546875" style="38" customWidth="1"/>
    <col min="38" max="38" width="0.5625" style="38" customWidth="1"/>
    <col min="39" max="39" width="0.9921875" style="38" customWidth="1"/>
    <col min="40" max="40" width="0.2890625" style="38" customWidth="1"/>
    <col min="41" max="41" width="0.9921875" style="38" customWidth="1"/>
    <col min="42" max="42" width="0.2890625" style="38" customWidth="1"/>
    <col min="43" max="43" width="0.71875" style="38" customWidth="1"/>
    <col min="44" max="45" width="0.5625" style="38" customWidth="1"/>
    <col min="46" max="46" width="0.2890625" style="38" customWidth="1"/>
    <col min="47" max="47" width="0.85546875" style="38" customWidth="1"/>
    <col min="48" max="48" width="0.13671875" style="38" customWidth="1"/>
    <col min="49" max="49" width="0.9921875" style="38" customWidth="1"/>
    <col min="50" max="50" width="0.2890625" style="38" customWidth="1"/>
    <col min="51" max="52" width="0.85546875" style="38" customWidth="1"/>
    <col min="53" max="53" width="0.42578125" style="38" customWidth="1"/>
    <col min="54" max="54" width="0.13671875" style="38" customWidth="1"/>
    <col min="55" max="55" width="0.2890625" style="38" customWidth="1"/>
    <col min="56" max="56" width="0.13671875" style="38" customWidth="1"/>
    <col min="57" max="57" width="1.7109375" style="38" customWidth="1"/>
    <col min="58" max="58" width="0.42578125" style="38" customWidth="1"/>
    <col min="59" max="59" width="3.140625" style="38" customWidth="1"/>
    <col min="60" max="60" width="1.1484375" style="38" customWidth="1"/>
    <col min="61" max="61" width="1.57421875" style="38" customWidth="1"/>
    <col min="62" max="62" width="0.42578125" style="38" customWidth="1"/>
    <col min="63" max="63" width="1.7109375" style="38" customWidth="1"/>
    <col min="64" max="64" width="1.8515625" style="38" customWidth="1"/>
    <col min="65" max="65" width="2.140625" style="38" customWidth="1"/>
    <col min="66" max="66" width="1.421875" style="38" customWidth="1"/>
    <col min="67" max="67" width="1.28515625" style="38" customWidth="1"/>
    <col min="68" max="68" width="4.00390625" style="38" customWidth="1"/>
    <col min="69" max="69" width="1.8515625" style="38" customWidth="1"/>
    <col min="70" max="70" width="2.00390625" style="38" customWidth="1"/>
    <col min="71" max="71" width="0.42578125" style="38" customWidth="1"/>
    <col min="72" max="72" width="0.13671875" style="38" customWidth="1"/>
    <col min="73" max="73" width="14.7109375" style="38" customWidth="1"/>
    <col min="74" max="74" width="2.28125" style="38" customWidth="1"/>
    <col min="75" max="75" width="0.13671875" style="38" customWidth="1"/>
    <col min="76" max="76" width="5.28125" style="38" customWidth="1"/>
    <col min="77" max="77" width="3.28125" style="38" customWidth="1"/>
    <col min="78" max="79" width="0.13671875" style="38" customWidth="1"/>
    <col min="80" max="80" width="4.421875" style="38" customWidth="1"/>
    <col min="81" max="82" width="21.57421875" style="38" customWidth="1"/>
    <col min="83" max="83" width="16.57421875" style="38" customWidth="1"/>
    <col min="84" max="84" width="20.421875" style="38" customWidth="1"/>
    <col min="85" max="85" width="17.7109375" style="55" bestFit="1" customWidth="1"/>
    <col min="86" max="16384" width="9.140625" style="38" customWidth="1"/>
  </cols>
  <sheetData>
    <row r="1" spans="1:82" ht="23.25"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85" t="s">
        <v>1460</v>
      </c>
      <c r="BL1" s="285"/>
      <c r="BM1" s="285"/>
      <c r="BN1" s="285"/>
      <c r="BO1" s="285"/>
      <c r="BP1" s="285"/>
      <c r="BQ1" s="285"/>
      <c r="BR1" s="285"/>
      <c r="BS1" s="285"/>
      <c r="BT1" s="285"/>
      <c r="BU1" s="285"/>
      <c r="BV1" s="285"/>
      <c r="BW1" s="285"/>
      <c r="BX1" s="285"/>
      <c r="BY1" s="285"/>
      <c r="BZ1" s="285"/>
      <c r="CA1" s="285"/>
      <c r="CB1" s="285"/>
      <c r="CC1" s="25"/>
      <c r="CD1" s="25"/>
    </row>
    <row r="2" spans="1:82" ht="12.7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row>
    <row r="3" spans="1:82" ht="43.5" customHeight="1">
      <c r="A3" s="305"/>
      <c r="B3" s="305"/>
      <c r="C3" s="305"/>
      <c r="D3" s="305"/>
      <c r="E3" s="305"/>
      <c r="F3" s="305"/>
      <c r="G3" s="305"/>
      <c r="H3" s="305"/>
      <c r="I3" s="309"/>
      <c r="J3" s="309"/>
      <c r="K3" s="296" t="s">
        <v>1459</v>
      </c>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296"/>
      <c r="BG3" s="296"/>
      <c r="BH3" s="296"/>
      <c r="BI3" s="296"/>
      <c r="BJ3" s="296"/>
      <c r="BK3" s="296"/>
      <c r="BL3" s="296"/>
      <c r="BM3" s="296"/>
      <c r="BN3" s="296"/>
      <c r="BO3" s="296"/>
      <c r="BP3" s="296"/>
      <c r="BQ3" s="296"/>
      <c r="BR3" s="296"/>
      <c r="BS3" s="296"/>
      <c r="BT3" s="296"/>
      <c r="BU3" s="296"/>
      <c r="BV3" s="277" t="s">
        <v>1458</v>
      </c>
      <c r="BW3" s="277"/>
      <c r="BX3" s="277"/>
      <c r="BY3" s="277"/>
      <c r="BZ3" s="277"/>
      <c r="CA3" s="277"/>
      <c r="CB3" s="277"/>
      <c r="CC3" s="277"/>
      <c r="CD3" s="51"/>
    </row>
    <row r="4" spans="1:82" ht="6"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row>
    <row r="5" spans="1:82" ht="3.75" customHeight="1" thickBot="1">
      <c r="A5" s="306"/>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06"/>
      <c r="BG5" s="306"/>
      <c r="BH5" s="306"/>
      <c r="BI5" s="306"/>
      <c r="BJ5" s="306"/>
      <c r="BK5" s="306"/>
      <c r="BL5" s="306"/>
      <c r="BM5" s="306"/>
      <c r="BN5" s="306"/>
      <c r="BO5" s="306"/>
      <c r="BP5" s="306"/>
      <c r="BQ5" s="306"/>
      <c r="BR5" s="306"/>
      <c r="BS5" s="306"/>
      <c r="BT5" s="306"/>
      <c r="BU5" s="306"/>
      <c r="BV5" s="306"/>
      <c r="BW5" s="306"/>
      <c r="BX5" s="306"/>
      <c r="BY5" s="306"/>
      <c r="BZ5" s="306"/>
      <c r="CA5" s="306"/>
      <c r="CB5" s="306"/>
      <c r="CC5" s="25"/>
      <c r="CD5" s="25"/>
    </row>
    <row r="6" spans="1:82" ht="4.5" customHeight="1" thickTop="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row>
    <row r="7" spans="1:82" ht="21.75" customHeight="1">
      <c r="A7" s="307" t="s">
        <v>1457</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307"/>
      <c r="BN7" s="307"/>
      <c r="BO7" s="307"/>
      <c r="BP7" s="307"/>
      <c r="BQ7" s="307"/>
      <c r="BR7" s="307"/>
      <c r="BS7" s="307"/>
      <c r="BT7" s="307"/>
      <c r="BU7" s="307"/>
      <c r="BV7" s="307"/>
      <c r="BW7" s="307"/>
      <c r="BX7" s="307"/>
      <c r="BY7" s="307"/>
      <c r="BZ7" s="307"/>
      <c r="CA7" s="307"/>
      <c r="CB7" s="307"/>
      <c r="CC7" s="25"/>
      <c r="CD7" s="25"/>
    </row>
    <row r="8" spans="1:82" ht="6.7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row>
    <row r="9" spans="1:82" ht="3" customHeight="1">
      <c r="A9" s="286" t="s">
        <v>1456</v>
      </c>
      <c r="B9" s="286"/>
      <c r="C9" s="286"/>
      <c r="D9" s="286"/>
      <c r="E9" s="286"/>
      <c r="F9" s="286"/>
      <c r="G9" s="286"/>
      <c r="H9" s="259"/>
      <c r="I9" s="259"/>
      <c r="J9" s="259"/>
      <c r="K9" s="259"/>
      <c r="L9" s="259"/>
      <c r="M9" s="259"/>
      <c r="N9" s="259"/>
      <c r="O9" s="259"/>
      <c r="P9" s="259"/>
      <c r="Q9" s="259"/>
      <c r="R9" s="259"/>
      <c r="S9" s="259"/>
      <c r="T9" s="259"/>
      <c r="U9" s="286" t="s">
        <v>1455</v>
      </c>
      <c r="V9" s="286"/>
      <c r="W9" s="286"/>
      <c r="X9" s="286"/>
      <c r="Y9" s="286"/>
      <c r="Z9" s="286"/>
      <c r="AA9" s="286"/>
      <c r="AB9" s="286"/>
      <c r="AC9" s="294" t="s">
        <v>0</v>
      </c>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86" t="s">
        <v>1454</v>
      </c>
      <c r="BM9" s="286"/>
      <c r="BN9" s="286"/>
      <c r="BO9" s="286"/>
      <c r="BP9" s="286"/>
      <c r="BQ9" s="286"/>
      <c r="BR9" s="286"/>
      <c r="BS9" s="286"/>
      <c r="BT9" s="286"/>
      <c r="BU9" s="286"/>
      <c r="BV9" s="278"/>
      <c r="BW9" s="278"/>
      <c r="BX9" s="278"/>
      <c r="BY9" s="278"/>
      <c r="BZ9" s="278"/>
      <c r="CA9" s="278"/>
      <c r="CB9" s="278"/>
      <c r="CC9" s="25"/>
      <c r="CD9" s="25"/>
    </row>
    <row r="10" spans="1:82" ht="9.75" customHeight="1">
      <c r="A10" s="286"/>
      <c r="B10" s="286"/>
      <c r="C10" s="286"/>
      <c r="D10" s="286"/>
      <c r="E10" s="286"/>
      <c r="F10" s="286"/>
      <c r="G10" s="286"/>
      <c r="H10" s="308" t="s">
        <v>28</v>
      </c>
      <c r="I10" s="308"/>
      <c r="J10" s="50" t="s">
        <v>1453</v>
      </c>
      <c r="K10" s="50" t="s">
        <v>188</v>
      </c>
      <c r="L10" s="50" t="s">
        <v>188</v>
      </c>
      <c r="M10" s="50" t="s">
        <v>1453</v>
      </c>
      <c r="N10" s="295" t="s">
        <v>1453</v>
      </c>
      <c r="O10" s="295"/>
      <c r="P10" s="295"/>
      <c r="Q10" s="295" t="s">
        <v>188</v>
      </c>
      <c r="R10" s="295"/>
      <c r="S10" s="259"/>
      <c r="T10" s="259"/>
      <c r="U10" s="286"/>
      <c r="V10" s="286"/>
      <c r="W10" s="286"/>
      <c r="X10" s="286"/>
      <c r="Y10" s="286"/>
      <c r="Z10" s="286"/>
      <c r="AA10" s="286"/>
      <c r="AB10" s="286"/>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86"/>
      <c r="BM10" s="286"/>
      <c r="BN10" s="286"/>
      <c r="BO10" s="286"/>
      <c r="BP10" s="286"/>
      <c r="BQ10" s="286"/>
      <c r="BR10" s="286"/>
      <c r="BS10" s="286"/>
      <c r="BT10" s="286"/>
      <c r="BU10" s="286"/>
      <c r="BV10" s="278"/>
      <c r="BW10" s="278"/>
      <c r="BX10" s="278"/>
      <c r="BY10" s="278"/>
      <c r="BZ10" s="278"/>
      <c r="CA10" s="278"/>
      <c r="CB10" s="278"/>
      <c r="CC10" s="25"/>
      <c r="CD10" s="25"/>
    </row>
    <row r="11" spans="1:82" ht="1.5" customHeight="1">
      <c r="A11" s="286"/>
      <c r="B11" s="286"/>
      <c r="C11" s="286"/>
      <c r="D11" s="286"/>
      <c r="E11" s="286"/>
      <c r="F11" s="286"/>
      <c r="G11" s="286"/>
      <c r="H11" s="259"/>
      <c r="I11" s="259"/>
      <c r="J11" s="259"/>
      <c r="K11" s="259"/>
      <c r="L11" s="259"/>
      <c r="M11" s="259"/>
      <c r="N11" s="259"/>
      <c r="O11" s="259"/>
      <c r="P11" s="259"/>
      <c r="Q11" s="259"/>
      <c r="R11" s="259"/>
      <c r="S11" s="259"/>
      <c r="T11" s="259"/>
      <c r="U11" s="286"/>
      <c r="V11" s="286"/>
      <c r="W11" s="286"/>
      <c r="X11" s="286"/>
      <c r="Y11" s="286"/>
      <c r="Z11" s="286"/>
      <c r="AA11" s="286"/>
      <c r="AB11" s="286"/>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86"/>
      <c r="BM11" s="286"/>
      <c r="BN11" s="286"/>
      <c r="BO11" s="286"/>
      <c r="BP11" s="286"/>
      <c r="BQ11" s="286"/>
      <c r="BR11" s="286"/>
      <c r="BS11" s="286"/>
      <c r="BT11" s="286"/>
      <c r="BU11" s="286"/>
      <c r="BV11" s="278"/>
      <c r="BW11" s="278"/>
      <c r="BX11" s="278"/>
      <c r="BY11" s="278"/>
      <c r="BZ11" s="278"/>
      <c r="CA11" s="278"/>
      <c r="CB11" s="278"/>
      <c r="CC11" s="25"/>
      <c r="CD11" s="25"/>
    </row>
    <row r="12" spans="1:82" ht="3" customHeight="1">
      <c r="A12" s="286" t="s">
        <v>1452</v>
      </c>
      <c r="B12" s="286"/>
      <c r="C12" s="286"/>
      <c r="D12" s="286"/>
      <c r="E12" s="286"/>
      <c r="F12" s="286"/>
      <c r="G12" s="286"/>
      <c r="H12" s="286"/>
      <c r="I12" s="286"/>
      <c r="J12" s="286"/>
      <c r="K12" s="286"/>
      <c r="L12" s="286"/>
      <c r="M12" s="286"/>
      <c r="N12" s="286"/>
      <c r="O12" s="286"/>
      <c r="P12" s="259"/>
      <c r="Q12" s="259"/>
      <c r="R12" s="259"/>
      <c r="S12" s="259"/>
      <c r="T12" s="259"/>
      <c r="U12" s="259"/>
      <c r="V12" s="259"/>
      <c r="W12" s="259"/>
      <c r="X12" s="259"/>
      <c r="Y12" s="259"/>
      <c r="Z12" s="34"/>
      <c r="AA12" s="286" t="s">
        <v>1451</v>
      </c>
      <c r="AB12" s="286"/>
      <c r="AC12" s="286"/>
      <c r="AD12" s="286"/>
      <c r="AE12" s="286"/>
      <c r="AF12" s="286"/>
      <c r="AG12" s="286"/>
      <c r="AH12" s="286"/>
      <c r="AI12" s="259"/>
      <c r="AJ12" s="259"/>
      <c r="AK12" s="259"/>
      <c r="AL12" s="259"/>
      <c r="AM12" s="259"/>
      <c r="AN12" s="259"/>
      <c r="AO12" s="292" t="s">
        <v>1450</v>
      </c>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2"/>
      <c r="BT12" s="292"/>
      <c r="BU12" s="292"/>
      <c r="BV12" s="292"/>
      <c r="BW12" s="292"/>
      <c r="BX12" s="292"/>
      <c r="BY12" s="292"/>
      <c r="BZ12" s="292"/>
      <c r="CA12" s="292"/>
      <c r="CB12" s="292"/>
      <c r="CC12" s="25"/>
      <c r="CD12" s="25"/>
    </row>
    <row r="13" spans="1:82" ht="10.5" customHeight="1">
      <c r="A13" s="286"/>
      <c r="B13" s="286"/>
      <c r="C13" s="286"/>
      <c r="D13" s="286"/>
      <c r="E13" s="286"/>
      <c r="F13" s="286"/>
      <c r="G13" s="286"/>
      <c r="H13" s="286"/>
      <c r="I13" s="286"/>
      <c r="J13" s="286"/>
      <c r="K13" s="286"/>
      <c r="L13" s="286"/>
      <c r="M13" s="286"/>
      <c r="N13" s="286"/>
      <c r="O13" s="286"/>
      <c r="P13" s="291"/>
      <c r="Q13" s="291"/>
      <c r="R13" s="288"/>
      <c r="S13" s="288"/>
      <c r="T13" s="288"/>
      <c r="U13" s="288"/>
      <c r="V13" s="288"/>
      <c r="W13" s="288"/>
      <c r="X13" s="288"/>
      <c r="Y13" s="288"/>
      <c r="Z13" s="34"/>
      <c r="AA13" s="286"/>
      <c r="AB13" s="286"/>
      <c r="AC13" s="286"/>
      <c r="AD13" s="286"/>
      <c r="AE13" s="286"/>
      <c r="AF13" s="286"/>
      <c r="AG13" s="286"/>
      <c r="AH13" s="286"/>
      <c r="AI13" s="291"/>
      <c r="AJ13" s="291"/>
      <c r="AK13" s="291"/>
      <c r="AL13" s="259"/>
      <c r="AM13" s="259"/>
      <c r="AN13" s="259"/>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5"/>
      <c r="CD13" s="25"/>
    </row>
    <row r="14" spans="1:82" ht="1.5" customHeight="1">
      <c r="A14" s="286"/>
      <c r="B14" s="286"/>
      <c r="C14" s="286"/>
      <c r="D14" s="286"/>
      <c r="E14" s="286"/>
      <c r="F14" s="286"/>
      <c r="G14" s="286"/>
      <c r="H14" s="286"/>
      <c r="I14" s="286"/>
      <c r="J14" s="286"/>
      <c r="K14" s="286"/>
      <c r="L14" s="286"/>
      <c r="M14" s="286"/>
      <c r="N14" s="286"/>
      <c r="O14" s="286"/>
      <c r="P14" s="259"/>
      <c r="Q14" s="259"/>
      <c r="R14" s="259"/>
      <c r="S14" s="259"/>
      <c r="T14" s="259"/>
      <c r="U14" s="259"/>
      <c r="V14" s="259"/>
      <c r="W14" s="259"/>
      <c r="X14" s="259"/>
      <c r="Y14" s="259"/>
      <c r="Z14" s="34"/>
      <c r="AA14" s="286"/>
      <c r="AB14" s="286"/>
      <c r="AC14" s="286"/>
      <c r="AD14" s="286"/>
      <c r="AE14" s="286"/>
      <c r="AF14" s="286"/>
      <c r="AG14" s="286"/>
      <c r="AH14" s="286"/>
      <c r="AI14" s="259"/>
      <c r="AJ14" s="259"/>
      <c r="AK14" s="259"/>
      <c r="AL14" s="259"/>
      <c r="AM14" s="259"/>
      <c r="AN14" s="259"/>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292"/>
      <c r="BW14" s="292"/>
      <c r="BX14" s="292"/>
      <c r="BY14" s="292"/>
      <c r="BZ14" s="292"/>
      <c r="CA14" s="292"/>
      <c r="CB14" s="292"/>
      <c r="CC14" s="25"/>
      <c r="CD14" s="25"/>
    </row>
    <row r="15" spans="1:82" ht="14.25" customHeight="1">
      <c r="A15" s="286" t="s">
        <v>1449</v>
      </c>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6"/>
      <c r="BL15" s="286"/>
      <c r="BM15" s="286"/>
      <c r="BN15" s="286"/>
      <c r="BO15" s="286"/>
      <c r="BP15" s="286"/>
      <c r="BQ15" s="286"/>
      <c r="BR15" s="286"/>
      <c r="BS15" s="286"/>
      <c r="BT15" s="286"/>
      <c r="BU15" s="286"/>
      <c r="BV15" s="286"/>
      <c r="BW15" s="286"/>
      <c r="BX15" s="286"/>
      <c r="BY15" s="286"/>
      <c r="BZ15" s="286"/>
      <c r="CA15" s="286"/>
      <c r="CB15" s="286"/>
      <c r="CC15" s="25"/>
      <c r="CD15" s="25"/>
    </row>
    <row r="16" spans="1:82" ht="3" customHeight="1">
      <c r="A16" s="259"/>
      <c r="B16" s="259"/>
      <c r="C16" s="259"/>
      <c r="D16" s="259"/>
      <c r="E16" s="259"/>
      <c r="F16" s="259"/>
      <c r="G16" s="259" t="s">
        <v>1448</v>
      </c>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34"/>
      <c r="AT16" s="259"/>
      <c r="AU16" s="259"/>
      <c r="AV16" s="259"/>
      <c r="AW16" s="259"/>
      <c r="AX16" s="259"/>
      <c r="AY16" s="259"/>
      <c r="AZ16" s="259"/>
      <c r="BA16" s="259"/>
      <c r="BB16" s="259"/>
      <c r="BC16" s="259"/>
      <c r="BD16" s="259"/>
      <c r="BE16" s="259"/>
      <c r="BF16" s="259"/>
      <c r="BG16" s="259" t="s">
        <v>1447</v>
      </c>
      <c r="BH16" s="259"/>
      <c r="BI16" s="259"/>
      <c r="BJ16" s="259"/>
      <c r="BK16" s="259"/>
      <c r="BL16" s="259"/>
      <c r="BM16" s="259"/>
      <c r="BN16" s="259"/>
      <c r="BO16" s="259"/>
      <c r="BP16" s="259"/>
      <c r="BQ16" s="259"/>
      <c r="BR16" s="259"/>
      <c r="BS16" s="259"/>
      <c r="BT16" s="259"/>
      <c r="BU16" s="259"/>
      <c r="BV16" s="259"/>
      <c r="BW16" s="259"/>
      <c r="BX16" s="259"/>
      <c r="BY16" s="259"/>
      <c r="BZ16" s="259"/>
      <c r="CA16" s="259"/>
      <c r="CB16" s="34"/>
      <c r="CC16" s="25"/>
      <c r="CD16" s="25"/>
    </row>
    <row r="17" spans="1:82" ht="9.75" customHeight="1">
      <c r="A17" s="259"/>
      <c r="B17" s="259"/>
      <c r="C17" s="49"/>
      <c r="D17" s="48"/>
      <c r="E17" s="259"/>
      <c r="F17" s="259"/>
      <c r="G17" s="259"/>
      <c r="H17" s="259"/>
      <c r="I17" s="259"/>
      <c r="J17" s="259"/>
      <c r="K17" s="259"/>
      <c r="L17" s="259"/>
      <c r="M17" s="259"/>
      <c r="N17" s="259"/>
      <c r="O17" s="282" t="s">
        <v>1446</v>
      </c>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59"/>
      <c r="AR17" s="259"/>
      <c r="AS17" s="34"/>
      <c r="AT17" s="291"/>
      <c r="AU17" s="291"/>
      <c r="AV17" s="291"/>
      <c r="AW17" s="291"/>
      <c r="AX17" s="288"/>
      <c r="AY17" s="288"/>
      <c r="AZ17" s="288"/>
      <c r="BA17" s="288"/>
      <c r="BB17" s="259"/>
      <c r="BC17" s="259"/>
      <c r="BD17" s="259"/>
      <c r="BE17" s="259"/>
      <c r="BF17" s="259"/>
      <c r="BG17" s="259"/>
      <c r="BH17" s="259"/>
      <c r="BI17" s="259"/>
      <c r="BJ17" s="259"/>
      <c r="BK17" s="259"/>
      <c r="BL17" s="259"/>
      <c r="BM17" s="259"/>
      <c r="BN17" s="259"/>
      <c r="BO17" s="282" t="s">
        <v>1445</v>
      </c>
      <c r="BP17" s="282"/>
      <c r="BQ17" s="282"/>
      <c r="BR17" s="282"/>
      <c r="BS17" s="282"/>
      <c r="BT17" s="282"/>
      <c r="BU17" s="282"/>
      <c r="BV17" s="282"/>
      <c r="BW17" s="282"/>
      <c r="BX17" s="282"/>
      <c r="BY17" s="282"/>
      <c r="BZ17" s="282"/>
      <c r="CA17" s="282"/>
      <c r="CB17" s="34"/>
      <c r="CC17" s="25"/>
      <c r="CD17" s="25"/>
    </row>
    <row r="18" spans="1:82" ht="1.5" customHeight="1">
      <c r="A18" s="259"/>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34"/>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34"/>
      <c r="CC18" s="25"/>
      <c r="CD18" s="25"/>
    </row>
    <row r="19" spans="1:82" ht="3" customHeight="1">
      <c r="A19" s="259"/>
      <c r="B19" s="259"/>
      <c r="C19" s="259"/>
      <c r="D19" s="259"/>
      <c r="E19" s="259"/>
      <c r="F19" s="259"/>
      <c r="G19" s="259" t="s">
        <v>1444</v>
      </c>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34"/>
      <c r="AT19" s="259"/>
      <c r="AU19" s="259"/>
      <c r="AV19" s="259"/>
      <c r="AW19" s="259"/>
      <c r="AX19" s="259"/>
      <c r="AY19" s="259"/>
      <c r="AZ19" s="259"/>
      <c r="BA19" s="259"/>
      <c r="BB19" s="259"/>
      <c r="BC19" s="259"/>
      <c r="BD19" s="259"/>
      <c r="BE19" s="259"/>
      <c r="BF19" s="34"/>
      <c r="BG19" s="259" t="s">
        <v>1443</v>
      </c>
      <c r="BH19" s="259"/>
      <c r="BI19" s="259"/>
      <c r="BJ19" s="259"/>
      <c r="BK19" s="259"/>
      <c r="BL19" s="259"/>
      <c r="BM19" s="259"/>
      <c r="BN19" s="259"/>
      <c r="BO19" s="259"/>
      <c r="BP19" s="259"/>
      <c r="BQ19" s="259"/>
      <c r="BR19" s="259"/>
      <c r="BS19" s="259"/>
      <c r="BT19" s="259"/>
      <c r="BU19" s="259"/>
      <c r="BV19" s="259"/>
      <c r="BW19" s="259"/>
      <c r="BX19" s="259"/>
      <c r="BY19" s="259"/>
      <c r="BZ19" s="259"/>
      <c r="CA19" s="259"/>
      <c r="CB19" s="34"/>
      <c r="CC19" s="25"/>
      <c r="CD19" s="25"/>
    </row>
    <row r="20" spans="1:82" ht="9.75" customHeight="1">
      <c r="A20" s="259"/>
      <c r="B20" s="259"/>
      <c r="C20" s="49"/>
      <c r="D20" s="48"/>
      <c r="E20" s="259"/>
      <c r="F20" s="259"/>
      <c r="G20" s="259"/>
      <c r="H20" s="259"/>
      <c r="I20" s="259"/>
      <c r="J20" s="259"/>
      <c r="K20" s="259"/>
      <c r="L20" s="259"/>
      <c r="M20" s="259"/>
      <c r="N20" s="282" t="s">
        <v>1442</v>
      </c>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59"/>
      <c r="AR20" s="259"/>
      <c r="AS20" s="34"/>
      <c r="AT20" s="291"/>
      <c r="AU20" s="291"/>
      <c r="AV20" s="291"/>
      <c r="AW20" s="291"/>
      <c r="AX20" s="288"/>
      <c r="AY20" s="288"/>
      <c r="AZ20" s="288"/>
      <c r="BA20" s="288"/>
      <c r="BB20" s="288"/>
      <c r="BC20" s="288"/>
      <c r="BD20" s="288"/>
      <c r="BE20" s="288"/>
      <c r="BF20" s="34"/>
      <c r="BG20" s="259"/>
      <c r="BH20" s="259"/>
      <c r="BI20" s="259"/>
      <c r="BJ20" s="259"/>
      <c r="BK20" s="259"/>
      <c r="BL20" s="259"/>
      <c r="BM20" s="259"/>
      <c r="BN20" s="259"/>
      <c r="BO20" s="259"/>
      <c r="BP20" s="259"/>
      <c r="BQ20" s="259"/>
      <c r="BR20" s="282"/>
      <c r="BS20" s="282"/>
      <c r="BT20" s="282"/>
      <c r="BU20" s="282"/>
      <c r="BV20" s="282"/>
      <c r="BW20" s="282"/>
      <c r="BX20" s="282"/>
      <c r="BY20" s="282"/>
      <c r="BZ20" s="282"/>
      <c r="CA20" s="282"/>
      <c r="CB20" s="34"/>
      <c r="CC20" s="25"/>
      <c r="CD20" s="25"/>
    </row>
    <row r="21" spans="1:82" ht="1.5" customHeight="1">
      <c r="A21" s="259"/>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34"/>
      <c r="AT21" s="259"/>
      <c r="AU21" s="259"/>
      <c r="AV21" s="259"/>
      <c r="AW21" s="259"/>
      <c r="AX21" s="259"/>
      <c r="AY21" s="259"/>
      <c r="AZ21" s="259"/>
      <c r="BA21" s="259"/>
      <c r="BB21" s="259"/>
      <c r="BC21" s="259"/>
      <c r="BD21" s="259"/>
      <c r="BE21" s="259"/>
      <c r="BF21" s="34"/>
      <c r="BG21" s="259"/>
      <c r="BH21" s="259"/>
      <c r="BI21" s="259"/>
      <c r="BJ21" s="259"/>
      <c r="BK21" s="259"/>
      <c r="BL21" s="259"/>
      <c r="BM21" s="259"/>
      <c r="BN21" s="259"/>
      <c r="BO21" s="259"/>
      <c r="BP21" s="259"/>
      <c r="BQ21" s="259"/>
      <c r="BR21" s="259"/>
      <c r="BS21" s="259"/>
      <c r="BT21" s="259"/>
      <c r="BU21" s="259"/>
      <c r="BV21" s="259"/>
      <c r="BW21" s="259"/>
      <c r="BX21" s="259"/>
      <c r="BY21" s="259"/>
      <c r="BZ21" s="259"/>
      <c r="CA21" s="259"/>
      <c r="CB21" s="34"/>
      <c r="CC21" s="25"/>
      <c r="CD21" s="25"/>
    </row>
    <row r="22" spans="1:82" ht="3" customHeight="1">
      <c r="A22" s="259"/>
      <c r="B22" s="259"/>
      <c r="C22" s="259"/>
      <c r="D22" s="259"/>
      <c r="E22" s="259"/>
      <c r="F22" s="34"/>
      <c r="G22" s="259" t="s">
        <v>1441</v>
      </c>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34"/>
      <c r="AT22" s="259"/>
      <c r="AU22" s="259"/>
      <c r="AV22" s="259"/>
      <c r="AW22" s="259"/>
      <c r="AX22" s="259"/>
      <c r="AY22" s="259"/>
      <c r="AZ22" s="259"/>
      <c r="BA22" s="259"/>
      <c r="BB22" s="259"/>
      <c r="BC22" s="259"/>
      <c r="BD22" s="259"/>
      <c r="BE22" s="259"/>
      <c r="BF22" s="34"/>
      <c r="BG22" s="259" t="s">
        <v>1440</v>
      </c>
      <c r="BH22" s="259"/>
      <c r="BI22" s="259"/>
      <c r="BJ22" s="259"/>
      <c r="BK22" s="259"/>
      <c r="BL22" s="259"/>
      <c r="BM22" s="259"/>
      <c r="BN22" s="259"/>
      <c r="BO22" s="259"/>
      <c r="BP22" s="259"/>
      <c r="BQ22" s="259"/>
      <c r="BR22" s="259"/>
      <c r="BS22" s="259"/>
      <c r="BT22" s="259"/>
      <c r="BU22" s="259"/>
      <c r="BV22" s="259"/>
      <c r="BW22" s="259"/>
      <c r="BX22" s="259"/>
      <c r="BY22" s="259"/>
      <c r="BZ22" s="259"/>
      <c r="CA22" s="259"/>
      <c r="CB22" s="34"/>
      <c r="CC22" s="25"/>
      <c r="CD22" s="25"/>
    </row>
    <row r="23" spans="1:82" ht="9.75" customHeight="1">
      <c r="A23" s="259"/>
      <c r="B23" s="259"/>
      <c r="C23" s="49"/>
      <c r="D23" s="48"/>
      <c r="E23" s="48"/>
      <c r="F23" s="34"/>
      <c r="G23" s="259"/>
      <c r="H23" s="259"/>
      <c r="I23" s="259"/>
      <c r="J23" s="259"/>
      <c r="K23" s="259"/>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59"/>
      <c r="AR23" s="259"/>
      <c r="AS23" s="34"/>
      <c r="AT23" s="291"/>
      <c r="AU23" s="291"/>
      <c r="AV23" s="291"/>
      <c r="AW23" s="291"/>
      <c r="AX23" s="288"/>
      <c r="AY23" s="288"/>
      <c r="AZ23" s="288"/>
      <c r="BA23" s="288"/>
      <c r="BB23" s="288"/>
      <c r="BC23" s="288"/>
      <c r="BD23" s="288"/>
      <c r="BE23" s="288"/>
      <c r="BF23" s="34"/>
      <c r="BG23" s="259"/>
      <c r="BH23" s="259"/>
      <c r="BI23" s="259"/>
      <c r="BJ23" s="259"/>
      <c r="BK23" s="259"/>
      <c r="BL23" s="259"/>
      <c r="BM23" s="259"/>
      <c r="BN23" s="259"/>
      <c r="BO23" s="259"/>
      <c r="BP23" s="282"/>
      <c r="BQ23" s="282"/>
      <c r="BR23" s="282"/>
      <c r="BS23" s="282"/>
      <c r="BT23" s="282"/>
      <c r="BU23" s="282"/>
      <c r="BV23" s="282"/>
      <c r="BW23" s="282"/>
      <c r="BX23" s="282"/>
      <c r="BY23" s="282"/>
      <c r="BZ23" s="282"/>
      <c r="CA23" s="282"/>
      <c r="CB23" s="34"/>
      <c r="CC23" s="25"/>
      <c r="CD23" s="25"/>
    </row>
    <row r="24" spans="1:82" ht="1.5" customHeight="1">
      <c r="A24" s="259"/>
      <c r="B24" s="259"/>
      <c r="C24" s="259"/>
      <c r="D24" s="259"/>
      <c r="E24" s="259"/>
      <c r="F24" s="34"/>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34"/>
      <c r="AT24" s="259"/>
      <c r="AU24" s="259"/>
      <c r="AV24" s="259"/>
      <c r="AW24" s="259"/>
      <c r="AX24" s="259"/>
      <c r="AY24" s="259"/>
      <c r="AZ24" s="259"/>
      <c r="BA24" s="259"/>
      <c r="BB24" s="259"/>
      <c r="BC24" s="259"/>
      <c r="BD24" s="259"/>
      <c r="BE24" s="259"/>
      <c r="BF24" s="34"/>
      <c r="BG24" s="259"/>
      <c r="BH24" s="259"/>
      <c r="BI24" s="259"/>
      <c r="BJ24" s="259"/>
      <c r="BK24" s="259"/>
      <c r="BL24" s="259"/>
      <c r="BM24" s="259"/>
      <c r="BN24" s="259"/>
      <c r="BO24" s="259"/>
      <c r="BP24" s="259"/>
      <c r="BQ24" s="259"/>
      <c r="BR24" s="259"/>
      <c r="BS24" s="259"/>
      <c r="BT24" s="259"/>
      <c r="BU24" s="259"/>
      <c r="BV24" s="259"/>
      <c r="BW24" s="259"/>
      <c r="BX24" s="259"/>
      <c r="BY24" s="259"/>
      <c r="BZ24" s="259"/>
      <c r="CA24" s="259"/>
      <c r="CB24" s="34"/>
      <c r="CC24" s="25"/>
      <c r="CD24" s="25"/>
    </row>
    <row r="25" spans="1:82" ht="3" customHeight="1">
      <c r="A25" s="259" t="s">
        <v>1439</v>
      </c>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t="s">
        <v>1438</v>
      </c>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34"/>
      <c r="BJ25" s="259" t="s">
        <v>202</v>
      </c>
      <c r="BK25" s="259"/>
      <c r="BL25" s="259"/>
      <c r="BM25" s="259"/>
      <c r="BN25" s="259"/>
      <c r="BO25" s="259"/>
      <c r="BP25" s="259"/>
      <c r="BQ25" s="259"/>
      <c r="BR25" s="259"/>
      <c r="BS25" s="259"/>
      <c r="BT25" s="259"/>
      <c r="BU25" s="259"/>
      <c r="BV25" s="259"/>
      <c r="BW25" s="259"/>
      <c r="BX25" s="259"/>
      <c r="BY25" s="259"/>
      <c r="BZ25" s="259"/>
      <c r="CA25" s="259"/>
      <c r="CB25" s="259"/>
      <c r="CC25" s="25"/>
      <c r="CD25" s="25"/>
    </row>
    <row r="26" spans="1:82" ht="10.5" customHeight="1">
      <c r="A26" s="259"/>
      <c r="B26" s="259"/>
      <c r="C26" s="259"/>
      <c r="D26" s="259"/>
      <c r="E26" s="259"/>
      <c r="F26" s="259"/>
      <c r="G26" s="282" t="s">
        <v>1437</v>
      </c>
      <c r="H26" s="282"/>
      <c r="I26" s="282"/>
      <c r="J26" s="282"/>
      <c r="K26" s="282"/>
      <c r="L26" s="282"/>
      <c r="M26" s="282"/>
      <c r="N26" s="282"/>
      <c r="O26" s="282"/>
      <c r="P26" s="282"/>
      <c r="Q26" s="282"/>
      <c r="R26" s="282"/>
      <c r="S26" s="282"/>
      <c r="T26" s="282"/>
      <c r="U26" s="282"/>
      <c r="V26" s="259"/>
      <c r="W26" s="259"/>
      <c r="X26" s="259"/>
      <c r="Y26" s="259"/>
      <c r="Z26" s="259"/>
      <c r="AA26" s="259"/>
      <c r="AB26" s="259"/>
      <c r="AC26" s="259"/>
      <c r="AD26" s="259"/>
      <c r="AE26" s="259"/>
      <c r="AF26" s="282" t="s">
        <v>1437</v>
      </c>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34"/>
      <c r="BJ26" s="259"/>
      <c r="BK26" s="259"/>
      <c r="BL26" s="259"/>
      <c r="BM26" s="259"/>
      <c r="BN26" s="282" t="s">
        <v>1437</v>
      </c>
      <c r="BO26" s="282"/>
      <c r="BP26" s="282"/>
      <c r="BQ26" s="282"/>
      <c r="BR26" s="282"/>
      <c r="BS26" s="282"/>
      <c r="BT26" s="282"/>
      <c r="BU26" s="282"/>
      <c r="BV26" s="282"/>
      <c r="BW26" s="282"/>
      <c r="BX26" s="282"/>
      <c r="BY26" s="282"/>
      <c r="BZ26" s="282"/>
      <c r="CA26" s="259"/>
      <c r="CB26" s="259"/>
      <c r="CC26" s="25"/>
      <c r="CD26" s="25"/>
    </row>
    <row r="27" spans="1:82" ht="1.5" customHeight="1">
      <c r="A27" s="259"/>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34"/>
      <c r="BJ27" s="259"/>
      <c r="BK27" s="259"/>
      <c r="BL27" s="259"/>
      <c r="BM27" s="259"/>
      <c r="BN27" s="259"/>
      <c r="BO27" s="259"/>
      <c r="BP27" s="259"/>
      <c r="BQ27" s="259"/>
      <c r="BR27" s="259"/>
      <c r="BS27" s="259"/>
      <c r="BT27" s="259"/>
      <c r="BU27" s="259"/>
      <c r="BV27" s="259"/>
      <c r="BW27" s="259"/>
      <c r="BX27" s="259"/>
      <c r="BY27" s="259"/>
      <c r="BZ27" s="259"/>
      <c r="CA27" s="259"/>
      <c r="CB27" s="259"/>
      <c r="CC27" s="25"/>
      <c r="CD27" s="25"/>
    </row>
    <row r="28" spans="1:82" ht="2.25" customHeight="1">
      <c r="A28" s="259" t="s">
        <v>1436</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t="s">
        <v>1435</v>
      </c>
      <c r="BF28" s="259"/>
      <c r="BG28" s="259"/>
      <c r="BH28" s="259"/>
      <c r="BI28" s="259"/>
      <c r="BJ28" s="259"/>
      <c r="BK28" s="259"/>
      <c r="BL28" s="259"/>
      <c r="BM28" s="259"/>
      <c r="BN28" s="259"/>
      <c r="BO28" s="259"/>
      <c r="BP28" s="259"/>
      <c r="BQ28" s="259"/>
      <c r="BR28" s="259"/>
      <c r="BS28" s="259"/>
      <c r="BT28" s="259"/>
      <c r="BU28" s="259"/>
      <c r="BV28" s="259"/>
      <c r="BW28" s="259"/>
      <c r="BX28" s="259"/>
      <c r="BY28" s="259"/>
      <c r="BZ28" s="259"/>
      <c r="CA28" s="259"/>
      <c r="CB28" s="259"/>
      <c r="CC28" s="25"/>
      <c r="CD28" s="25"/>
    </row>
    <row r="29" spans="1:82" ht="10.5" customHeight="1">
      <c r="A29" s="259"/>
      <c r="B29" s="259"/>
      <c r="C29" s="259"/>
      <c r="D29" s="259"/>
      <c r="E29" s="259"/>
      <c r="F29" s="259"/>
      <c r="G29" s="259"/>
      <c r="H29" s="259"/>
      <c r="I29" s="259"/>
      <c r="J29" s="259"/>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59"/>
      <c r="BB29" s="259"/>
      <c r="BC29" s="259"/>
      <c r="BD29" s="259"/>
      <c r="BE29" s="259"/>
      <c r="BF29" s="259"/>
      <c r="BG29" s="259"/>
      <c r="BH29" s="259"/>
      <c r="BI29" s="259"/>
      <c r="BJ29" s="259"/>
      <c r="BK29" s="259"/>
      <c r="BL29" s="259"/>
      <c r="BM29" s="282"/>
      <c r="BN29" s="282"/>
      <c r="BO29" s="282"/>
      <c r="BP29" s="282"/>
      <c r="BQ29" s="282"/>
      <c r="BR29" s="282"/>
      <c r="BS29" s="282"/>
      <c r="BT29" s="282"/>
      <c r="BU29" s="282"/>
      <c r="BV29" s="282"/>
      <c r="BW29" s="282"/>
      <c r="BX29" s="282"/>
      <c r="BY29" s="282"/>
      <c r="BZ29" s="282"/>
      <c r="CA29" s="259"/>
      <c r="CB29" s="259"/>
      <c r="CC29" s="25"/>
      <c r="CD29" s="25"/>
    </row>
    <row r="30" spans="1:82" ht="1.5" customHeight="1">
      <c r="A30" s="259"/>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259"/>
      <c r="BR30" s="259"/>
      <c r="BS30" s="259"/>
      <c r="BT30" s="259"/>
      <c r="BU30" s="259"/>
      <c r="BV30" s="259"/>
      <c r="BW30" s="259"/>
      <c r="BX30" s="259"/>
      <c r="BY30" s="259"/>
      <c r="BZ30" s="259"/>
      <c r="CA30" s="259"/>
      <c r="CB30" s="259"/>
      <c r="CC30" s="25"/>
      <c r="CD30" s="25"/>
    </row>
    <row r="31" spans="1:82" ht="2.25" customHeight="1">
      <c r="A31" s="286" t="s">
        <v>1434</v>
      </c>
      <c r="B31" s="286"/>
      <c r="C31" s="286"/>
      <c r="D31" s="286"/>
      <c r="E31" s="286"/>
      <c r="F31" s="286"/>
      <c r="G31" s="286"/>
      <c r="H31" s="286"/>
      <c r="I31" s="286"/>
      <c r="J31" s="286"/>
      <c r="K31" s="286"/>
      <c r="L31" s="286"/>
      <c r="M31" s="286"/>
      <c r="N31" s="286"/>
      <c r="O31" s="286"/>
      <c r="P31" s="286"/>
      <c r="Q31" s="286"/>
      <c r="R31" s="231" t="s">
        <v>1433</v>
      </c>
      <c r="S31" s="231"/>
      <c r="T31" s="231"/>
      <c r="U31" s="231"/>
      <c r="V31" s="231"/>
      <c r="W31" s="231"/>
      <c r="X31" s="231"/>
      <c r="Y31" s="231"/>
      <c r="Z31" s="231"/>
      <c r="AA31" s="231"/>
      <c r="AB31" s="231"/>
      <c r="AC31" s="231"/>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S31" s="259"/>
      <c r="BT31" s="259"/>
      <c r="BU31" s="259"/>
      <c r="BV31" s="259"/>
      <c r="BW31" s="259"/>
      <c r="BX31" s="259"/>
      <c r="BY31" s="259"/>
      <c r="BZ31" s="259"/>
      <c r="CA31" s="259"/>
      <c r="CB31" s="259"/>
      <c r="CC31" s="25"/>
      <c r="CD31" s="25"/>
    </row>
    <row r="32" spans="1:82" ht="9.75" customHeight="1">
      <c r="A32" s="286"/>
      <c r="B32" s="286"/>
      <c r="C32" s="286"/>
      <c r="D32" s="286"/>
      <c r="E32" s="286"/>
      <c r="F32" s="286"/>
      <c r="G32" s="286"/>
      <c r="H32" s="286"/>
      <c r="I32" s="286"/>
      <c r="J32" s="286"/>
      <c r="K32" s="286"/>
      <c r="L32" s="286"/>
      <c r="M32" s="286"/>
      <c r="N32" s="286"/>
      <c r="O32" s="286"/>
      <c r="P32" s="286"/>
      <c r="Q32" s="286"/>
      <c r="R32" s="231"/>
      <c r="S32" s="231"/>
      <c r="T32" s="231"/>
      <c r="U32" s="231"/>
      <c r="V32" s="231"/>
      <c r="W32" s="231"/>
      <c r="X32" s="231"/>
      <c r="Y32" s="231"/>
      <c r="Z32" s="231"/>
      <c r="AA32" s="231"/>
      <c r="AB32" s="231"/>
      <c r="AC32" s="231"/>
      <c r="AD32" s="291"/>
      <c r="AE32" s="291"/>
      <c r="AF32" s="291"/>
      <c r="AG32" s="288"/>
      <c r="AH32" s="288"/>
      <c r="AI32" s="288"/>
      <c r="AJ32" s="288"/>
      <c r="AK32" s="288"/>
      <c r="AL32" s="288"/>
      <c r="AM32" s="288"/>
      <c r="AN32" s="288"/>
      <c r="AO32" s="288"/>
      <c r="AP32" s="288"/>
      <c r="AQ32" s="288"/>
      <c r="AR32" s="288"/>
      <c r="AS32" s="288"/>
      <c r="AT32" s="288"/>
      <c r="AU32" s="288"/>
      <c r="AV32" s="288"/>
      <c r="AW32" s="288"/>
      <c r="AX32" s="288"/>
      <c r="AY32" s="243" t="s">
        <v>1431</v>
      </c>
      <c r="AZ32" s="243"/>
      <c r="BA32" s="243"/>
      <c r="BB32" s="243"/>
      <c r="BC32" s="287"/>
      <c r="BD32" s="287"/>
      <c r="BE32" s="287"/>
      <c r="BF32" s="287"/>
      <c r="BG32" s="287"/>
      <c r="BH32" s="287"/>
      <c r="BI32" s="287"/>
      <c r="BJ32" s="287"/>
      <c r="BK32" s="287"/>
      <c r="BL32" s="287"/>
      <c r="BM32" s="287"/>
      <c r="BN32" s="287"/>
      <c r="BO32" s="287"/>
      <c r="BP32" s="287"/>
      <c r="BQ32" s="287"/>
      <c r="BR32" s="287"/>
      <c r="BS32" s="287"/>
      <c r="BT32" s="287"/>
      <c r="BU32" s="287"/>
      <c r="BV32" s="287"/>
      <c r="BW32" s="287"/>
      <c r="BX32" s="287"/>
      <c r="BY32" s="287"/>
      <c r="BZ32" s="287"/>
      <c r="CA32" s="259"/>
      <c r="CB32" s="259"/>
      <c r="CC32" s="25"/>
      <c r="CD32" s="25"/>
    </row>
    <row r="33" spans="1:82" ht="2.25" customHeight="1">
      <c r="A33" s="286"/>
      <c r="B33" s="286"/>
      <c r="C33" s="286"/>
      <c r="D33" s="286"/>
      <c r="E33" s="286"/>
      <c r="F33" s="286"/>
      <c r="G33" s="286"/>
      <c r="H33" s="286"/>
      <c r="I33" s="286"/>
      <c r="J33" s="286"/>
      <c r="K33" s="286"/>
      <c r="L33" s="286"/>
      <c r="M33" s="286"/>
      <c r="N33" s="286"/>
      <c r="O33" s="286"/>
      <c r="P33" s="286"/>
      <c r="Q33" s="286"/>
      <c r="R33" s="231"/>
      <c r="S33" s="231"/>
      <c r="T33" s="231"/>
      <c r="U33" s="231"/>
      <c r="V33" s="231"/>
      <c r="W33" s="231"/>
      <c r="X33" s="231"/>
      <c r="Y33" s="231"/>
      <c r="Z33" s="231"/>
      <c r="AA33" s="231"/>
      <c r="AB33" s="231"/>
      <c r="AC33" s="231"/>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S33" s="259"/>
      <c r="BT33" s="259"/>
      <c r="BU33" s="259"/>
      <c r="BV33" s="259"/>
      <c r="BW33" s="259"/>
      <c r="BX33" s="259"/>
      <c r="BY33" s="259"/>
      <c r="BZ33" s="259"/>
      <c r="CA33" s="259"/>
      <c r="CB33" s="259"/>
      <c r="CC33" s="25"/>
      <c r="CD33" s="25"/>
    </row>
    <row r="34" spans="1:82" ht="3" customHeight="1">
      <c r="A34" s="286"/>
      <c r="B34" s="286"/>
      <c r="C34" s="286"/>
      <c r="D34" s="286"/>
      <c r="E34" s="286"/>
      <c r="F34" s="286"/>
      <c r="G34" s="286"/>
      <c r="H34" s="286"/>
      <c r="I34" s="286"/>
      <c r="J34" s="286"/>
      <c r="K34" s="286"/>
      <c r="L34" s="286"/>
      <c r="M34" s="286"/>
      <c r="N34" s="286"/>
      <c r="O34" s="286"/>
      <c r="P34" s="286"/>
      <c r="Q34" s="286"/>
      <c r="R34" s="231" t="s">
        <v>1432</v>
      </c>
      <c r="S34" s="231"/>
      <c r="T34" s="231"/>
      <c r="U34" s="231"/>
      <c r="V34" s="231"/>
      <c r="W34" s="231"/>
      <c r="X34" s="231"/>
      <c r="Y34" s="231"/>
      <c r="Z34" s="231"/>
      <c r="AA34" s="231"/>
      <c r="AB34" s="231"/>
      <c r="AC34" s="231"/>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S34" s="259"/>
      <c r="BT34" s="259"/>
      <c r="BU34" s="259"/>
      <c r="BV34" s="259"/>
      <c r="BW34" s="259"/>
      <c r="BX34" s="259"/>
      <c r="BY34" s="259"/>
      <c r="BZ34" s="259"/>
      <c r="CA34" s="259"/>
      <c r="CB34" s="259"/>
      <c r="CC34" s="25"/>
      <c r="CD34" s="25"/>
    </row>
    <row r="35" spans="1:82" ht="9.75" customHeight="1">
      <c r="A35" s="286"/>
      <c r="B35" s="286"/>
      <c r="C35" s="286"/>
      <c r="D35" s="286"/>
      <c r="E35" s="286"/>
      <c r="F35" s="286"/>
      <c r="G35" s="286"/>
      <c r="H35" s="286"/>
      <c r="I35" s="286"/>
      <c r="J35" s="286"/>
      <c r="K35" s="286"/>
      <c r="L35" s="286"/>
      <c r="M35" s="286"/>
      <c r="N35" s="286"/>
      <c r="O35" s="286"/>
      <c r="P35" s="286"/>
      <c r="Q35" s="286"/>
      <c r="R35" s="231"/>
      <c r="S35" s="231"/>
      <c r="T35" s="231"/>
      <c r="U35" s="231"/>
      <c r="V35" s="231"/>
      <c r="W35" s="231"/>
      <c r="X35" s="231"/>
      <c r="Y35" s="231"/>
      <c r="Z35" s="231"/>
      <c r="AA35" s="231"/>
      <c r="AB35" s="231"/>
      <c r="AC35" s="231"/>
      <c r="AD35" s="291"/>
      <c r="AE35" s="291"/>
      <c r="AF35" s="291"/>
      <c r="AG35" s="288"/>
      <c r="AH35" s="288"/>
      <c r="AI35" s="288"/>
      <c r="AJ35" s="288"/>
      <c r="AK35" s="288"/>
      <c r="AL35" s="288"/>
      <c r="AM35" s="288"/>
      <c r="AN35" s="288"/>
      <c r="AO35" s="288"/>
      <c r="AP35" s="288"/>
      <c r="AQ35" s="288"/>
      <c r="AR35" s="288"/>
      <c r="AS35" s="288"/>
      <c r="AT35" s="288"/>
      <c r="AU35" s="288"/>
      <c r="AV35" s="288"/>
      <c r="AW35" s="288"/>
      <c r="AX35" s="288"/>
      <c r="AY35" s="243" t="s">
        <v>1431</v>
      </c>
      <c r="AZ35" s="243"/>
      <c r="BA35" s="243"/>
      <c r="BB35" s="243"/>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59"/>
      <c r="CB35" s="259"/>
      <c r="CC35" s="25"/>
      <c r="CD35" s="25"/>
    </row>
    <row r="36" spans="1:82" ht="1.5" customHeight="1">
      <c r="A36" s="286"/>
      <c r="B36" s="286"/>
      <c r="C36" s="286"/>
      <c r="D36" s="286"/>
      <c r="E36" s="286"/>
      <c r="F36" s="286"/>
      <c r="G36" s="286"/>
      <c r="H36" s="286"/>
      <c r="I36" s="286"/>
      <c r="J36" s="286"/>
      <c r="K36" s="286"/>
      <c r="L36" s="286"/>
      <c r="M36" s="286"/>
      <c r="N36" s="286"/>
      <c r="O36" s="286"/>
      <c r="P36" s="286"/>
      <c r="Q36" s="286"/>
      <c r="R36" s="231"/>
      <c r="S36" s="231"/>
      <c r="T36" s="231"/>
      <c r="U36" s="231"/>
      <c r="V36" s="231"/>
      <c r="W36" s="231"/>
      <c r="X36" s="231"/>
      <c r="Y36" s="231"/>
      <c r="Z36" s="231"/>
      <c r="AA36" s="231"/>
      <c r="AB36" s="231"/>
      <c r="AC36" s="231"/>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
      <c r="CD36" s="25"/>
    </row>
    <row r="37" spans="1:82" ht="2.25" customHeight="1">
      <c r="A37" s="259"/>
      <c r="B37" s="259"/>
      <c r="C37" s="259"/>
      <c r="D37" s="259"/>
      <c r="E37" s="259"/>
      <c r="F37" s="259"/>
      <c r="G37" s="259"/>
      <c r="H37" s="259"/>
      <c r="I37" s="259"/>
      <c r="J37" s="259"/>
      <c r="K37" s="259"/>
      <c r="L37" s="259"/>
      <c r="M37" s="259"/>
      <c r="N37" s="259"/>
      <c r="O37" s="259"/>
      <c r="P37" s="259"/>
      <c r="Q37" s="259"/>
      <c r="R37" s="231" t="s">
        <v>1432</v>
      </c>
      <c r="S37" s="231"/>
      <c r="T37" s="231"/>
      <c r="U37" s="231"/>
      <c r="V37" s="231"/>
      <c r="W37" s="231"/>
      <c r="X37" s="231"/>
      <c r="Y37" s="231"/>
      <c r="Z37" s="231"/>
      <c r="AA37" s="231"/>
      <c r="AB37" s="231"/>
      <c r="AC37" s="231"/>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59"/>
      <c r="BR37" s="259"/>
      <c r="BS37" s="259"/>
      <c r="BT37" s="259"/>
      <c r="BU37" s="259"/>
      <c r="BV37" s="259"/>
      <c r="BW37" s="259"/>
      <c r="BX37" s="259"/>
      <c r="BY37" s="259"/>
      <c r="BZ37" s="259"/>
      <c r="CA37" s="259"/>
      <c r="CB37" s="259"/>
      <c r="CC37" s="25"/>
      <c r="CD37" s="25"/>
    </row>
    <row r="38" spans="1:82" ht="10.5" customHeight="1">
      <c r="A38" s="259"/>
      <c r="B38" s="259"/>
      <c r="C38" s="259"/>
      <c r="D38" s="259"/>
      <c r="E38" s="259"/>
      <c r="F38" s="259"/>
      <c r="G38" s="259"/>
      <c r="H38" s="259"/>
      <c r="I38" s="259"/>
      <c r="J38" s="259"/>
      <c r="K38" s="259"/>
      <c r="L38" s="259"/>
      <c r="M38" s="259"/>
      <c r="N38" s="259"/>
      <c r="O38" s="259"/>
      <c r="P38" s="259"/>
      <c r="Q38" s="259"/>
      <c r="R38" s="231"/>
      <c r="S38" s="231"/>
      <c r="T38" s="231"/>
      <c r="U38" s="231"/>
      <c r="V38" s="231"/>
      <c r="W38" s="231"/>
      <c r="X38" s="231"/>
      <c r="Y38" s="231"/>
      <c r="Z38" s="231"/>
      <c r="AA38" s="231"/>
      <c r="AB38" s="231"/>
      <c r="AC38" s="231"/>
      <c r="AD38" s="291"/>
      <c r="AE38" s="291"/>
      <c r="AF38" s="291"/>
      <c r="AG38" s="288"/>
      <c r="AH38" s="288"/>
      <c r="AI38" s="288"/>
      <c r="AJ38" s="288"/>
      <c r="AK38" s="288"/>
      <c r="AL38" s="288"/>
      <c r="AM38" s="288"/>
      <c r="AN38" s="288"/>
      <c r="AO38" s="288"/>
      <c r="AP38" s="288"/>
      <c r="AQ38" s="288"/>
      <c r="AR38" s="288"/>
      <c r="AS38" s="288"/>
      <c r="AT38" s="288"/>
      <c r="AU38" s="288"/>
      <c r="AV38" s="288"/>
      <c r="AW38" s="288"/>
      <c r="AX38" s="288"/>
      <c r="AY38" s="243" t="s">
        <v>1431</v>
      </c>
      <c r="AZ38" s="243"/>
      <c r="BA38" s="243"/>
      <c r="BB38" s="243"/>
      <c r="BC38" s="287"/>
      <c r="BD38" s="287"/>
      <c r="BE38" s="287"/>
      <c r="BF38" s="287"/>
      <c r="BG38" s="287"/>
      <c r="BH38" s="287"/>
      <c r="BI38" s="287"/>
      <c r="BJ38" s="287"/>
      <c r="BK38" s="287"/>
      <c r="BL38" s="287"/>
      <c r="BM38" s="287"/>
      <c r="BN38" s="287"/>
      <c r="BO38" s="287"/>
      <c r="BP38" s="287"/>
      <c r="BQ38" s="287"/>
      <c r="BR38" s="287"/>
      <c r="BS38" s="287"/>
      <c r="BT38" s="287"/>
      <c r="BU38" s="287"/>
      <c r="BV38" s="287"/>
      <c r="BW38" s="287"/>
      <c r="BX38" s="287"/>
      <c r="BY38" s="287"/>
      <c r="BZ38" s="287"/>
      <c r="CA38" s="259"/>
      <c r="CB38" s="259"/>
      <c r="CC38" s="25"/>
      <c r="CD38" s="25"/>
    </row>
    <row r="39" spans="1:82" ht="1.5" customHeight="1">
      <c r="A39" s="259"/>
      <c r="B39" s="259"/>
      <c r="C39" s="259"/>
      <c r="D39" s="259"/>
      <c r="E39" s="259"/>
      <c r="F39" s="259"/>
      <c r="G39" s="259"/>
      <c r="H39" s="259"/>
      <c r="I39" s="259"/>
      <c r="J39" s="259"/>
      <c r="K39" s="259"/>
      <c r="L39" s="259"/>
      <c r="M39" s="259"/>
      <c r="N39" s="259"/>
      <c r="O39" s="259"/>
      <c r="P39" s="259"/>
      <c r="Q39" s="259"/>
      <c r="R39" s="231"/>
      <c r="S39" s="231"/>
      <c r="T39" s="231"/>
      <c r="U39" s="231"/>
      <c r="V39" s="231"/>
      <c r="W39" s="231"/>
      <c r="X39" s="231"/>
      <c r="Y39" s="231"/>
      <c r="Z39" s="231"/>
      <c r="AA39" s="231"/>
      <c r="AB39" s="231"/>
      <c r="AC39" s="231"/>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59"/>
      <c r="BU39" s="259"/>
      <c r="BV39" s="259"/>
      <c r="BW39" s="259"/>
      <c r="BX39" s="259"/>
      <c r="BY39" s="259"/>
      <c r="BZ39" s="259"/>
      <c r="CA39" s="259"/>
      <c r="CB39" s="259"/>
      <c r="CC39" s="25"/>
      <c r="CD39" s="25"/>
    </row>
    <row r="40" spans="1:82" ht="3" customHeight="1">
      <c r="A40" s="286" t="s">
        <v>1430</v>
      </c>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59"/>
      <c r="BR40" s="259"/>
      <c r="BS40" s="259"/>
      <c r="BT40" s="259"/>
      <c r="BU40" s="259"/>
      <c r="BV40" s="259"/>
      <c r="BW40" s="259"/>
      <c r="BX40" s="259"/>
      <c r="BY40" s="259"/>
      <c r="BZ40" s="259"/>
      <c r="CA40" s="259"/>
      <c r="CB40" s="259"/>
      <c r="CC40" s="25"/>
      <c r="CD40" s="25"/>
    </row>
    <row r="41" spans="1:82" ht="10.5" customHeight="1">
      <c r="A41" s="286"/>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49"/>
      <c r="AB41" s="288"/>
      <c r="AC41" s="288"/>
      <c r="AD41" s="288"/>
      <c r="AE41" s="288"/>
      <c r="AF41" s="288"/>
      <c r="AG41" s="288"/>
      <c r="AH41" s="288"/>
      <c r="AI41" s="288"/>
      <c r="AJ41" s="288"/>
      <c r="AK41" s="288"/>
      <c r="AL41" s="288"/>
      <c r="AM41" s="288"/>
      <c r="AN41" s="288"/>
      <c r="AO41" s="288"/>
      <c r="AP41" s="288"/>
      <c r="AQ41" s="288"/>
      <c r="AR41" s="293"/>
      <c r="AS41" s="293"/>
      <c r="AT41" s="293"/>
      <c r="AU41" s="293"/>
      <c r="AV41" s="290"/>
      <c r="AW41" s="290"/>
      <c r="AX41" s="290"/>
      <c r="AY41" s="290"/>
      <c r="AZ41" s="287"/>
      <c r="BA41" s="287"/>
      <c r="BB41" s="287"/>
      <c r="BC41" s="287"/>
      <c r="BD41" s="287"/>
      <c r="BE41" s="287"/>
      <c r="BF41" s="287"/>
      <c r="BG41" s="287"/>
      <c r="BH41" s="287"/>
      <c r="BI41" s="287"/>
      <c r="BJ41" s="287"/>
      <c r="BK41" s="287"/>
      <c r="BL41" s="287"/>
      <c r="BM41" s="287"/>
      <c r="BN41" s="287"/>
      <c r="BO41" s="287"/>
      <c r="BP41" s="287"/>
      <c r="BQ41" s="287"/>
      <c r="BR41" s="287"/>
      <c r="BS41" s="287"/>
      <c r="BT41" s="287"/>
      <c r="BU41" s="287"/>
      <c r="BV41" s="287"/>
      <c r="BW41" s="287"/>
      <c r="BX41" s="287"/>
      <c r="BY41" s="287"/>
      <c r="BZ41" s="259"/>
      <c r="CA41" s="259"/>
      <c r="CB41" s="259"/>
      <c r="CC41" s="25"/>
      <c r="CD41" s="25"/>
    </row>
    <row r="42" spans="1:82" ht="1.5" customHeight="1">
      <c r="A42" s="286"/>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
      <c r="CD42" s="25"/>
    </row>
    <row r="43" spans="1:82" ht="2.25" customHeight="1">
      <c r="A43" s="286" t="s">
        <v>1429</v>
      </c>
      <c r="B43" s="286"/>
      <c r="C43" s="286"/>
      <c r="D43" s="286"/>
      <c r="E43" s="286"/>
      <c r="F43" s="286"/>
      <c r="G43" s="286"/>
      <c r="H43" s="286"/>
      <c r="I43" s="286"/>
      <c r="J43" s="286"/>
      <c r="K43" s="286"/>
      <c r="L43" s="286"/>
      <c r="M43" s="286"/>
      <c r="N43" s="286"/>
      <c r="O43" s="286"/>
      <c r="P43" s="286"/>
      <c r="Q43" s="286"/>
      <c r="R43" s="259"/>
      <c r="S43" s="259"/>
      <c r="T43" s="259"/>
      <c r="U43" s="259"/>
      <c r="V43" s="259"/>
      <c r="W43" s="259"/>
      <c r="X43" s="259"/>
      <c r="Y43" s="259"/>
      <c r="Z43" s="34"/>
      <c r="AA43" s="286" t="s">
        <v>1428</v>
      </c>
      <c r="AB43" s="286"/>
      <c r="AC43" s="286"/>
      <c r="AD43" s="286"/>
      <c r="AE43" s="286"/>
      <c r="AF43" s="286"/>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
      <c r="CD43" s="25"/>
    </row>
    <row r="44" spans="1:82" ht="10.5" customHeight="1">
      <c r="A44" s="286"/>
      <c r="B44" s="286"/>
      <c r="C44" s="286"/>
      <c r="D44" s="286"/>
      <c r="E44" s="286"/>
      <c r="F44" s="286"/>
      <c r="G44" s="286"/>
      <c r="H44" s="286"/>
      <c r="I44" s="286"/>
      <c r="J44" s="286"/>
      <c r="K44" s="286"/>
      <c r="L44" s="286"/>
      <c r="M44" s="286"/>
      <c r="N44" s="286"/>
      <c r="O44" s="286"/>
      <c r="P44" s="286"/>
      <c r="Q44" s="286"/>
      <c r="R44" s="291"/>
      <c r="S44" s="291"/>
      <c r="T44" s="288"/>
      <c r="U44" s="288"/>
      <c r="V44" s="288"/>
      <c r="W44" s="288"/>
      <c r="X44" s="288"/>
      <c r="Y44" s="288"/>
      <c r="Z44" s="34"/>
      <c r="AA44" s="286"/>
      <c r="AB44" s="286"/>
      <c r="AC44" s="286"/>
      <c r="AD44" s="286"/>
      <c r="AE44" s="286"/>
      <c r="AF44" s="286"/>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7"/>
      <c r="BR44" s="287"/>
      <c r="BS44" s="287"/>
      <c r="BT44" s="287"/>
      <c r="BU44" s="287"/>
      <c r="BV44" s="287"/>
      <c r="BW44" s="287"/>
      <c r="BX44" s="287"/>
      <c r="BY44" s="287"/>
      <c r="BZ44" s="287"/>
      <c r="CA44" s="259"/>
      <c r="CB44" s="259"/>
      <c r="CC44" s="25"/>
      <c r="CD44" s="25"/>
    </row>
    <row r="45" spans="1:82" ht="1.5" customHeight="1">
      <c r="A45" s="286"/>
      <c r="B45" s="286"/>
      <c r="C45" s="286"/>
      <c r="D45" s="286"/>
      <c r="E45" s="286"/>
      <c r="F45" s="286"/>
      <c r="G45" s="286"/>
      <c r="H45" s="286"/>
      <c r="I45" s="286"/>
      <c r="J45" s="286"/>
      <c r="K45" s="286"/>
      <c r="L45" s="286"/>
      <c r="M45" s="286"/>
      <c r="N45" s="286"/>
      <c r="O45" s="286"/>
      <c r="P45" s="286"/>
      <c r="Q45" s="286"/>
      <c r="R45" s="259"/>
      <c r="S45" s="259"/>
      <c r="T45" s="259"/>
      <c r="U45" s="259"/>
      <c r="V45" s="259"/>
      <c r="W45" s="259"/>
      <c r="X45" s="259"/>
      <c r="Y45" s="259"/>
      <c r="Z45" s="34"/>
      <c r="AA45" s="286"/>
      <c r="AB45" s="286"/>
      <c r="AC45" s="286"/>
      <c r="AD45" s="286"/>
      <c r="AE45" s="286"/>
      <c r="AF45" s="286"/>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59"/>
      <c r="BR45" s="259"/>
      <c r="BS45" s="259"/>
      <c r="BT45" s="259"/>
      <c r="BU45" s="259"/>
      <c r="BV45" s="259"/>
      <c r="BW45" s="259"/>
      <c r="BX45" s="259"/>
      <c r="BY45" s="259"/>
      <c r="BZ45" s="259"/>
      <c r="CA45" s="259"/>
      <c r="CB45" s="259"/>
      <c r="CC45" s="25"/>
      <c r="CD45" s="25"/>
    </row>
    <row r="46" spans="1:82" ht="2.25" customHeight="1">
      <c r="A46" s="34"/>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59"/>
      <c r="BR46" s="259"/>
      <c r="BS46" s="259"/>
      <c r="BT46" s="259"/>
      <c r="BU46" s="259"/>
      <c r="BV46" s="259"/>
      <c r="BW46" s="259"/>
      <c r="BX46" s="259"/>
      <c r="BY46" s="259"/>
      <c r="BZ46" s="259"/>
      <c r="CA46" s="259"/>
      <c r="CB46" s="259"/>
      <c r="CC46" s="25"/>
      <c r="CD46" s="25"/>
    </row>
    <row r="47" spans="1:82" ht="9.75" customHeight="1">
      <c r="A47" s="34"/>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c r="BT47" s="287"/>
      <c r="BU47" s="287"/>
      <c r="BV47" s="287"/>
      <c r="BW47" s="287"/>
      <c r="BX47" s="287"/>
      <c r="BY47" s="287"/>
      <c r="BZ47" s="259"/>
      <c r="CA47" s="259"/>
      <c r="CB47" s="259"/>
      <c r="CC47" s="25"/>
      <c r="CD47" s="25"/>
    </row>
    <row r="48" spans="1:82" ht="2.25" customHeight="1">
      <c r="A48" s="34"/>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59"/>
      <c r="BR48" s="259"/>
      <c r="BS48" s="259"/>
      <c r="BT48" s="259"/>
      <c r="BU48" s="259"/>
      <c r="BV48" s="259"/>
      <c r="BW48" s="259"/>
      <c r="BX48" s="259"/>
      <c r="BY48" s="259"/>
      <c r="BZ48" s="259"/>
      <c r="CA48" s="259"/>
      <c r="CB48" s="259"/>
      <c r="CC48" s="25"/>
      <c r="CD48" s="25"/>
    </row>
    <row r="49" spans="1:82" ht="3" customHeight="1">
      <c r="A49" s="286" t="s">
        <v>1427</v>
      </c>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59"/>
      <c r="AK49" s="259"/>
      <c r="AL49" s="259"/>
      <c r="AM49" s="259"/>
      <c r="AN49" s="259"/>
      <c r="AO49" s="259"/>
      <c r="AP49" s="259"/>
      <c r="AQ49" s="259"/>
      <c r="AR49" s="259"/>
      <c r="AS49" s="259"/>
      <c r="AT49" s="259"/>
      <c r="AU49" s="259"/>
      <c r="AV49" s="259"/>
      <c r="AW49" s="286" t="s">
        <v>1426</v>
      </c>
      <c r="AX49" s="286"/>
      <c r="AY49" s="286"/>
      <c r="AZ49" s="286"/>
      <c r="BA49" s="286"/>
      <c r="BB49" s="286"/>
      <c r="BC49" s="286"/>
      <c r="BD49" s="286"/>
      <c r="BE49" s="286"/>
      <c r="BF49" s="286"/>
      <c r="BG49" s="286"/>
      <c r="BH49" s="259"/>
      <c r="BI49" s="259"/>
      <c r="BJ49" s="259"/>
      <c r="BK49" s="259"/>
      <c r="BL49" s="259"/>
      <c r="BM49" s="259"/>
      <c r="BN49" s="259"/>
      <c r="BO49" s="259"/>
      <c r="BP49" s="259"/>
      <c r="BQ49" s="259"/>
      <c r="BR49" s="259"/>
      <c r="BS49" s="259"/>
      <c r="BT49" s="259"/>
      <c r="BU49" s="259"/>
      <c r="BV49" s="259"/>
      <c r="BW49" s="259"/>
      <c r="BX49" s="259"/>
      <c r="BY49" s="259"/>
      <c r="BZ49" s="259"/>
      <c r="CA49" s="259"/>
      <c r="CB49" s="259"/>
      <c r="CC49" s="25"/>
      <c r="CD49" s="25"/>
    </row>
    <row r="50" spans="1:82" ht="9.75" customHeight="1">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91"/>
      <c r="AK50" s="291"/>
      <c r="AL50" s="291"/>
      <c r="AM50" s="288"/>
      <c r="AN50" s="288"/>
      <c r="AO50" s="288"/>
      <c r="AP50" s="288"/>
      <c r="AQ50" s="288"/>
      <c r="AR50" s="288"/>
      <c r="AS50" s="288"/>
      <c r="AT50" s="288"/>
      <c r="AU50" s="259"/>
      <c r="AV50" s="259"/>
      <c r="AW50" s="286"/>
      <c r="AX50" s="286"/>
      <c r="AY50" s="286"/>
      <c r="AZ50" s="286"/>
      <c r="BA50" s="286"/>
      <c r="BB50" s="286"/>
      <c r="BC50" s="286"/>
      <c r="BD50" s="286"/>
      <c r="BE50" s="286"/>
      <c r="BF50" s="286"/>
      <c r="BG50" s="286"/>
      <c r="BH50" s="287"/>
      <c r="BI50" s="287"/>
      <c r="BJ50" s="287"/>
      <c r="BK50" s="287"/>
      <c r="BL50" s="287"/>
      <c r="BM50" s="287"/>
      <c r="BN50" s="287"/>
      <c r="BO50" s="287"/>
      <c r="BP50" s="287"/>
      <c r="BQ50" s="287"/>
      <c r="BR50" s="287"/>
      <c r="BS50" s="287"/>
      <c r="BT50" s="287"/>
      <c r="BU50" s="287"/>
      <c r="BV50" s="287"/>
      <c r="BW50" s="287"/>
      <c r="BX50" s="287"/>
      <c r="BY50" s="287"/>
      <c r="BZ50" s="287"/>
      <c r="CA50" s="259"/>
      <c r="CB50" s="259"/>
      <c r="CC50" s="25"/>
      <c r="CD50" s="25"/>
    </row>
    <row r="51" spans="1:82" ht="1.5" customHeight="1">
      <c r="A51" s="286"/>
      <c r="B51" s="286"/>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59"/>
      <c r="AK51" s="259"/>
      <c r="AL51" s="259"/>
      <c r="AM51" s="259"/>
      <c r="AN51" s="259"/>
      <c r="AO51" s="259"/>
      <c r="AP51" s="259"/>
      <c r="AQ51" s="259"/>
      <c r="AR51" s="259"/>
      <c r="AS51" s="259"/>
      <c r="AT51" s="259"/>
      <c r="AU51" s="259"/>
      <c r="AV51" s="259"/>
      <c r="AW51" s="286"/>
      <c r="AX51" s="286"/>
      <c r="AY51" s="286"/>
      <c r="AZ51" s="286"/>
      <c r="BA51" s="286"/>
      <c r="BB51" s="286"/>
      <c r="BC51" s="286"/>
      <c r="BD51" s="286"/>
      <c r="BE51" s="286"/>
      <c r="BF51" s="286"/>
      <c r="BG51" s="286"/>
      <c r="BH51" s="259"/>
      <c r="BI51" s="259"/>
      <c r="BJ51" s="259"/>
      <c r="BK51" s="259"/>
      <c r="BL51" s="259"/>
      <c r="BM51" s="259"/>
      <c r="BN51" s="259"/>
      <c r="BO51" s="259"/>
      <c r="BP51" s="259"/>
      <c r="BQ51" s="259"/>
      <c r="BR51" s="259"/>
      <c r="BS51" s="259"/>
      <c r="BT51" s="259"/>
      <c r="BU51" s="259"/>
      <c r="BV51" s="259"/>
      <c r="BW51" s="259"/>
      <c r="BX51" s="259"/>
      <c r="BY51" s="259"/>
      <c r="BZ51" s="259"/>
      <c r="CA51" s="259"/>
      <c r="CB51" s="259"/>
      <c r="CC51" s="25"/>
      <c r="CD51" s="25"/>
    </row>
    <row r="52" spans="1:82" ht="5.2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row>
    <row r="53" spans="1:82" ht="21.75" customHeight="1">
      <c r="A53" s="25"/>
      <c r="B53" s="304" t="s">
        <v>1425</v>
      </c>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4"/>
      <c r="BR53" s="304"/>
      <c r="BS53" s="283" t="s">
        <v>1424</v>
      </c>
      <c r="BT53" s="283"/>
      <c r="BU53" s="283"/>
      <c r="BV53" s="283"/>
      <c r="BW53" s="283"/>
      <c r="BX53" s="283"/>
      <c r="BY53" s="283"/>
      <c r="BZ53" s="283"/>
      <c r="CA53" s="283"/>
      <c r="CB53" s="283"/>
      <c r="CC53" s="283"/>
      <c r="CD53" s="47"/>
    </row>
    <row r="54" spans="1:82" ht="1.5" customHeight="1">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row>
    <row r="55" spans="1:82" ht="42.75" customHeight="1">
      <c r="A55" s="303" t="s">
        <v>1423</v>
      </c>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3"/>
      <c r="AR55" s="303"/>
      <c r="AS55" s="303"/>
      <c r="AT55" s="303"/>
      <c r="AU55" s="303"/>
      <c r="AV55" s="303"/>
      <c r="AW55" s="303"/>
      <c r="AX55" s="303"/>
      <c r="AY55" s="303"/>
      <c r="AZ55" s="303"/>
      <c r="BA55" s="303"/>
      <c r="BB55" s="303"/>
      <c r="BC55" s="303"/>
      <c r="BD55" s="303"/>
      <c r="BE55" s="303"/>
      <c r="BF55" s="303"/>
      <c r="BG55" s="303"/>
      <c r="BH55" s="303"/>
      <c r="BI55" s="303"/>
      <c r="BJ55" s="303"/>
      <c r="BK55" s="303"/>
      <c r="BL55" s="303"/>
      <c r="BM55" s="303"/>
      <c r="BN55" s="303"/>
      <c r="BO55" s="303"/>
      <c r="BP55" s="303"/>
      <c r="BQ55" s="279" t="s">
        <v>1422</v>
      </c>
      <c r="BR55" s="279"/>
      <c r="BS55" s="279"/>
      <c r="BT55" s="279" t="s">
        <v>1421</v>
      </c>
      <c r="BU55" s="279"/>
      <c r="BV55" s="279"/>
      <c r="BW55" s="279" t="s">
        <v>1420</v>
      </c>
      <c r="BX55" s="279"/>
      <c r="BY55" s="279"/>
      <c r="BZ55" s="279"/>
      <c r="CA55" s="279"/>
      <c r="CB55" s="279"/>
      <c r="CC55" s="25"/>
      <c r="CD55" s="25"/>
    </row>
    <row r="56" spans="1:85" ht="21" customHeight="1">
      <c r="A56" s="300" t="s">
        <v>1419</v>
      </c>
      <c r="B56" s="300"/>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300"/>
      <c r="BH56" s="300"/>
      <c r="BI56" s="300"/>
      <c r="BJ56" s="300"/>
      <c r="BK56" s="300"/>
      <c r="BL56" s="300"/>
      <c r="BM56" s="300"/>
      <c r="BN56" s="300"/>
      <c r="BO56" s="300"/>
      <c r="BP56" s="300"/>
      <c r="BQ56" s="284" t="s">
        <v>3</v>
      </c>
      <c r="BR56" s="284"/>
      <c r="BS56" s="284"/>
      <c r="BT56" s="276">
        <f>64944067333.56+37510444.88</f>
        <v>64981577778.439995</v>
      </c>
      <c r="BU56" s="276"/>
      <c r="BV56" s="276"/>
      <c r="BW56" s="274"/>
      <c r="BX56" s="274"/>
      <c r="BY56" s="274"/>
      <c r="BZ56" s="274"/>
      <c r="CA56" s="274"/>
      <c r="CB56" s="274"/>
      <c r="CD56" s="25"/>
      <c r="CE56" s="38" t="s">
        <v>190</v>
      </c>
      <c r="CG56" s="55">
        <v>64916740222.87</v>
      </c>
    </row>
    <row r="57" spans="1:85" ht="13.5" customHeight="1">
      <c r="A57" s="299" t="s">
        <v>1418</v>
      </c>
      <c r="B57" s="299"/>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C57" s="299"/>
      <c r="BD57" s="299"/>
      <c r="BE57" s="299"/>
      <c r="BF57" s="299"/>
      <c r="BG57" s="299"/>
      <c r="BH57" s="299"/>
      <c r="BI57" s="299"/>
      <c r="BJ57" s="299"/>
      <c r="BK57" s="299"/>
      <c r="BL57" s="299"/>
      <c r="BM57" s="299"/>
      <c r="BN57" s="299"/>
      <c r="BO57" s="299"/>
      <c r="BP57" s="299"/>
      <c r="BQ57" s="284" t="s">
        <v>28</v>
      </c>
      <c r="BR57" s="284"/>
      <c r="BS57" s="284"/>
      <c r="BT57" s="276"/>
      <c r="BU57" s="276"/>
      <c r="BV57" s="276"/>
      <c r="BW57" s="274"/>
      <c r="BX57" s="274"/>
      <c r="BY57" s="274"/>
      <c r="BZ57" s="274"/>
      <c r="CA57" s="274"/>
      <c r="CB57" s="274"/>
      <c r="CC57" s="25"/>
      <c r="CD57" s="25"/>
      <c r="CE57" s="38" t="s">
        <v>189</v>
      </c>
      <c r="CG57" s="56">
        <v>60492021827.58</v>
      </c>
    </row>
    <row r="58" spans="1:85" ht="26.25" customHeight="1">
      <c r="A58" s="299" t="s">
        <v>1417</v>
      </c>
      <c r="B58" s="299"/>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C58" s="299"/>
      <c r="BD58" s="299"/>
      <c r="BE58" s="299"/>
      <c r="BF58" s="299"/>
      <c r="BG58" s="299"/>
      <c r="BH58" s="299"/>
      <c r="BI58" s="299"/>
      <c r="BJ58" s="299"/>
      <c r="BK58" s="299"/>
      <c r="BL58" s="299"/>
      <c r="BM58" s="299"/>
      <c r="BN58" s="299"/>
      <c r="BO58" s="299"/>
      <c r="BP58" s="299"/>
      <c r="BQ58" s="284" t="s">
        <v>188</v>
      </c>
      <c r="BR58" s="284"/>
      <c r="BS58" s="284"/>
      <c r="BT58" s="276">
        <v>54383.42</v>
      </c>
      <c r="BU58" s="276"/>
      <c r="BV58" s="276"/>
      <c r="BW58" s="274"/>
      <c r="BX58" s="274"/>
      <c r="BY58" s="274"/>
      <c r="BZ58" s="274"/>
      <c r="CA58" s="274"/>
      <c r="CB58" s="274"/>
      <c r="CC58" s="25"/>
      <c r="CD58" s="25"/>
      <c r="CE58" s="38" t="s">
        <v>187</v>
      </c>
      <c r="CG58" s="55">
        <v>4424718395.29</v>
      </c>
    </row>
    <row r="59" spans="1:85" ht="26.25" customHeight="1">
      <c r="A59" s="299" t="s">
        <v>1416</v>
      </c>
      <c r="B59" s="299"/>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299"/>
      <c r="AP59" s="299"/>
      <c r="AQ59" s="299"/>
      <c r="AR59" s="299"/>
      <c r="AS59" s="299"/>
      <c r="AT59" s="299"/>
      <c r="AU59" s="299"/>
      <c r="AV59" s="299"/>
      <c r="AW59" s="299"/>
      <c r="AX59" s="299"/>
      <c r="AY59" s="299"/>
      <c r="AZ59" s="299"/>
      <c r="BA59" s="299"/>
      <c r="BB59" s="299"/>
      <c r="BC59" s="299"/>
      <c r="BD59" s="299"/>
      <c r="BE59" s="299"/>
      <c r="BF59" s="299"/>
      <c r="BG59" s="299"/>
      <c r="BH59" s="299"/>
      <c r="BI59" s="299"/>
      <c r="BJ59" s="299"/>
      <c r="BK59" s="299"/>
      <c r="BL59" s="299"/>
      <c r="BM59" s="299"/>
      <c r="BN59" s="299"/>
      <c r="BO59" s="299"/>
      <c r="BP59" s="299"/>
      <c r="BQ59" s="284" t="s">
        <v>186</v>
      </c>
      <c r="BR59" s="284"/>
      <c r="BS59" s="284"/>
      <c r="BT59" s="276"/>
      <c r="BU59" s="276"/>
      <c r="BV59" s="276"/>
      <c r="BW59" s="274"/>
      <c r="BX59" s="274"/>
      <c r="BY59" s="274"/>
      <c r="BZ59" s="274"/>
      <c r="CA59" s="274"/>
      <c r="CB59" s="274"/>
      <c r="CC59" s="25"/>
      <c r="CD59" s="25"/>
      <c r="CE59" s="38" t="s">
        <v>185</v>
      </c>
      <c r="CG59" s="55">
        <v>0</v>
      </c>
    </row>
    <row r="60" spans="1:85" ht="13.5" customHeight="1">
      <c r="A60" s="299" t="s">
        <v>1415</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c r="AP60" s="299"/>
      <c r="AQ60" s="299"/>
      <c r="AR60" s="299"/>
      <c r="AS60" s="299"/>
      <c r="AT60" s="299"/>
      <c r="AU60" s="299"/>
      <c r="AV60" s="299"/>
      <c r="AW60" s="299"/>
      <c r="AX60" s="299"/>
      <c r="AY60" s="299"/>
      <c r="AZ60" s="299"/>
      <c r="BA60" s="299"/>
      <c r="BB60" s="299"/>
      <c r="BC60" s="299"/>
      <c r="BD60" s="299"/>
      <c r="BE60" s="299"/>
      <c r="BF60" s="299"/>
      <c r="BG60" s="299"/>
      <c r="BH60" s="299"/>
      <c r="BI60" s="299"/>
      <c r="BJ60" s="299"/>
      <c r="BK60" s="299"/>
      <c r="BL60" s="299"/>
      <c r="BM60" s="299"/>
      <c r="BN60" s="299"/>
      <c r="BO60" s="299"/>
      <c r="BP60" s="299"/>
      <c r="BQ60" s="284" t="s">
        <v>184</v>
      </c>
      <c r="BR60" s="284"/>
      <c r="BS60" s="284"/>
      <c r="BT60" s="276"/>
      <c r="BU60" s="276"/>
      <c r="BV60" s="276"/>
      <c r="BW60" s="274"/>
      <c r="BX60" s="274"/>
      <c r="BY60" s="274"/>
      <c r="BZ60" s="274"/>
      <c r="CA60" s="274"/>
      <c r="CB60" s="274"/>
      <c r="CC60" s="25"/>
      <c r="CD60" s="25"/>
      <c r="CE60" s="38" t="s">
        <v>183</v>
      </c>
      <c r="CG60" s="56">
        <v>54383.42</v>
      </c>
    </row>
    <row r="61" spans="1:85" ht="21" customHeight="1">
      <c r="A61" s="299" t="s">
        <v>1414</v>
      </c>
      <c r="B61" s="299"/>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C61" s="299"/>
      <c r="BD61" s="299"/>
      <c r="BE61" s="299"/>
      <c r="BF61" s="299"/>
      <c r="BG61" s="299"/>
      <c r="BH61" s="299"/>
      <c r="BI61" s="299"/>
      <c r="BJ61" s="299"/>
      <c r="BK61" s="299"/>
      <c r="BL61" s="299"/>
      <c r="BM61" s="299"/>
      <c r="BN61" s="299"/>
      <c r="BO61" s="299"/>
      <c r="BP61" s="299"/>
      <c r="BQ61" s="284" t="s">
        <v>182</v>
      </c>
      <c r="BR61" s="284"/>
      <c r="BS61" s="284"/>
      <c r="BT61" s="276">
        <f>64944012950.14+37510444.88</f>
        <v>64981523395.02</v>
      </c>
      <c r="BU61" s="276"/>
      <c r="BV61" s="276"/>
      <c r="BW61" s="274"/>
      <c r="BX61" s="274"/>
      <c r="BY61" s="274"/>
      <c r="BZ61" s="274"/>
      <c r="CA61" s="274"/>
      <c r="CB61" s="274"/>
      <c r="CC61" s="58" t="e">
        <f>#REF!+#REF!</f>
        <v>#REF!</v>
      </c>
      <c r="CD61" s="58" t="e">
        <f>CC61-BT61</f>
        <v>#REF!</v>
      </c>
      <c r="CE61" s="38" t="s">
        <v>181</v>
      </c>
      <c r="CG61" s="55">
        <v>0</v>
      </c>
    </row>
    <row r="62" spans="1:85" ht="21" customHeight="1">
      <c r="A62" s="299" t="s">
        <v>1413</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84" t="s">
        <v>180</v>
      </c>
      <c r="BR62" s="284"/>
      <c r="BS62" s="284"/>
      <c r="BT62" s="276">
        <v>64452024748.73</v>
      </c>
      <c r="BU62" s="276"/>
      <c r="BV62" s="276"/>
      <c r="BW62" s="274"/>
      <c r="BX62" s="274"/>
      <c r="BY62" s="274"/>
      <c r="BZ62" s="274"/>
      <c r="CA62" s="274"/>
      <c r="CB62" s="274"/>
      <c r="CC62" s="25"/>
      <c r="CD62" s="25"/>
      <c r="CE62" s="38" t="s">
        <v>179</v>
      </c>
      <c r="CG62" s="55">
        <v>0</v>
      </c>
    </row>
    <row r="63" spans="1:85" ht="13.5" customHeight="1">
      <c r="A63" s="299" t="s">
        <v>1412</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299"/>
      <c r="AY63" s="299"/>
      <c r="AZ63" s="299"/>
      <c r="BA63" s="299"/>
      <c r="BB63" s="299"/>
      <c r="BC63" s="299"/>
      <c r="BD63" s="299"/>
      <c r="BE63" s="299"/>
      <c r="BF63" s="299"/>
      <c r="BG63" s="299"/>
      <c r="BH63" s="299"/>
      <c r="BI63" s="299"/>
      <c r="BJ63" s="299"/>
      <c r="BK63" s="299"/>
      <c r="BL63" s="299"/>
      <c r="BM63" s="299"/>
      <c r="BN63" s="299"/>
      <c r="BO63" s="299"/>
      <c r="BP63" s="299"/>
      <c r="BQ63" s="284" t="s">
        <v>178</v>
      </c>
      <c r="BR63" s="284"/>
      <c r="BS63" s="284"/>
      <c r="BT63" s="276">
        <v>350460856.72</v>
      </c>
      <c r="BU63" s="276"/>
      <c r="BV63" s="276"/>
      <c r="BW63" s="274"/>
      <c r="BX63" s="274"/>
      <c r="BY63" s="274"/>
      <c r="BZ63" s="274"/>
      <c r="CA63" s="274"/>
      <c r="CB63" s="274"/>
      <c r="CC63" s="25"/>
      <c r="CD63" s="25"/>
      <c r="CE63" s="38" t="s">
        <v>177</v>
      </c>
      <c r="CG63" s="56">
        <v>111214771.27</v>
      </c>
    </row>
    <row r="64" spans="1:85" ht="13.5" customHeight="1">
      <c r="A64" s="299" t="s">
        <v>1411</v>
      </c>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299"/>
      <c r="AU64" s="299"/>
      <c r="AV64" s="299"/>
      <c r="AW64" s="299"/>
      <c r="AX64" s="299"/>
      <c r="AY64" s="299"/>
      <c r="AZ64" s="299"/>
      <c r="BA64" s="299"/>
      <c r="BB64" s="299"/>
      <c r="BC64" s="299"/>
      <c r="BD64" s="299"/>
      <c r="BE64" s="299"/>
      <c r="BF64" s="299"/>
      <c r="BG64" s="299"/>
      <c r="BH64" s="299"/>
      <c r="BI64" s="299"/>
      <c r="BJ64" s="299"/>
      <c r="BK64" s="299"/>
      <c r="BL64" s="299"/>
      <c r="BM64" s="299"/>
      <c r="BN64" s="299"/>
      <c r="BO64" s="299"/>
      <c r="BP64" s="299"/>
      <c r="BQ64" s="284" t="s">
        <v>176</v>
      </c>
      <c r="BR64" s="284"/>
      <c r="BS64" s="284"/>
      <c r="BT64" s="276"/>
      <c r="BU64" s="276"/>
      <c r="BV64" s="276"/>
      <c r="BW64" s="274"/>
      <c r="BX64" s="274"/>
      <c r="BY64" s="274"/>
      <c r="BZ64" s="274"/>
      <c r="CA64" s="274"/>
      <c r="CB64" s="274"/>
      <c r="CC64" s="25"/>
      <c r="CD64" s="25"/>
      <c r="CE64" s="38" t="s">
        <v>175</v>
      </c>
      <c r="CG64" s="55">
        <v>0</v>
      </c>
    </row>
    <row r="65" spans="1:85" ht="13.5" customHeight="1">
      <c r="A65" s="299" t="s">
        <v>1410</v>
      </c>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c r="AU65" s="299"/>
      <c r="AV65" s="299"/>
      <c r="AW65" s="299"/>
      <c r="AX65" s="299"/>
      <c r="AY65" s="299"/>
      <c r="AZ65" s="299"/>
      <c r="BA65" s="299"/>
      <c r="BB65" s="299"/>
      <c r="BC65" s="299"/>
      <c r="BD65" s="299"/>
      <c r="BE65" s="299"/>
      <c r="BF65" s="299"/>
      <c r="BG65" s="299"/>
      <c r="BH65" s="299"/>
      <c r="BI65" s="299"/>
      <c r="BJ65" s="299"/>
      <c r="BK65" s="299"/>
      <c r="BL65" s="299"/>
      <c r="BM65" s="299"/>
      <c r="BN65" s="299"/>
      <c r="BO65" s="299"/>
      <c r="BP65" s="299"/>
      <c r="BQ65" s="284" t="s">
        <v>174</v>
      </c>
      <c r="BR65" s="284"/>
      <c r="BS65" s="284"/>
      <c r="BT65" s="276"/>
      <c r="BU65" s="276"/>
      <c r="BV65" s="276"/>
      <c r="BW65" s="274"/>
      <c r="BX65" s="274"/>
      <c r="BY65" s="274"/>
      <c r="BZ65" s="274"/>
      <c r="CA65" s="274"/>
      <c r="CB65" s="274"/>
      <c r="CC65" s="25"/>
      <c r="CD65" s="25"/>
      <c r="CE65" s="38" t="s">
        <v>173</v>
      </c>
      <c r="CG65" s="56">
        <v>2877832086.43</v>
      </c>
    </row>
    <row r="66" spans="1:85" ht="14.25" customHeight="1">
      <c r="A66" s="299" t="s">
        <v>1409</v>
      </c>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c r="AT66" s="299"/>
      <c r="AU66" s="299"/>
      <c r="AV66" s="299"/>
      <c r="AW66" s="299"/>
      <c r="AX66" s="299"/>
      <c r="AY66" s="299"/>
      <c r="AZ66" s="299"/>
      <c r="BA66" s="299"/>
      <c r="BB66" s="299"/>
      <c r="BC66" s="299"/>
      <c r="BD66" s="299"/>
      <c r="BE66" s="299"/>
      <c r="BF66" s="299"/>
      <c r="BG66" s="299"/>
      <c r="BH66" s="299"/>
      <c r="BI66" s="299"/>
      <c r="BJ66" s="299"/>
      <c r="BK66" s="299"/>
      <c r="BL66" s="299"/>
      <c r="BM66" s="299"/>
      <c r="BN66" s="299"/>
      <c r="BO66" s="299"/>
      <c r="BP66" s="299"/>
      <c r="BQ66" s="284" t="s">
        <v>172</v>
      </c>
      <c r="BR66" s="284"/>
      <c r="BS66" s="284"/>
      <c r="BT66" s="276"/>
      <c r="BU66" s="276"/>
      <c r="BV66" s="276"/>
      <c r="BW66" s="274"/>
      <c r="BX66" s="274"/>
      <c r="BY66" s="274"/>
      <c r="BZ66" s="274"/>
      <c r="CA66" s="274"/>
      <c r="CB66" s="274"/>
      <c r="CC66" s="25"/>
      <c r="CD66" s="25"/>
      <c r="CE66" s="38" t="s">
        <v>171</v>
      </c>
      <c r="CG66" s="55">
        <v>0</v>
      </c>
    </row>
    <row r="67" spans="1:85" ht="13.5" customHeight="1">
      <c r="A67" s="299" t="s">
        <v>1408</v>
      </c>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299"/>
      <c r="BC67" s="299"/>
      <c r="BD67" s="299"/>
      <c r="BE67" s="299"/>
      <c r="BF67" s="299"/>
      <c r="BG67" s="299"/>
      <c r="BH67" s="299"/>
      <c r="BI67" s="299"/>
      <c r="BJ67" s="299"/>
      <c r="BK67" s="299"/>
      <c r="BL67" s="299"/>
      <c r="BM67" s="299"/>
      <c r="BN67" s="299"/>
      <c r="BO67" s="299"/>
      <c r="BP67" s="299"/>
      <c r="BQ67" s="284" t="s">
        <v>170</v>
      </c>
      <c r="BR67" s="284"/>
      <c r="BS67" s="284"/>
      <c r="BT67" s="276"/>
      <c r="BU67" s="276"/>
      <c r="BV67" s="276"/>
      <c r="BW67" s="274"/>
      <c r="BX67" s="274"/>
      <c r="BY67" s="274"/>
      <c r="BZ67" s="274"/>
      <c r="CA67" s="274"/>
      <c r="CB67" s="274"/>
      <c r="CC67" s="25"/>
      <c r="CD67" s="25"/>
      <c r="CE67" s="38" t="s">
        <v>169</v>
      </c>
      <c r="CG67" s="56">
        <v>2059776.87</v>
      </c>
    </row>
    <row r="68" spans="1:85" ht="26.25" customHeight="1">
      <c r="A68" s="299" t="s">
        <v>1407</v>
      </c>
      <c r="B68" s="299"/>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99"/>
      <c r="AN68" s="299"/>
      <c r="AO68" s="299"/>
      <c r="AP68" s="299"/>
      <c r="AQ68" s="299"/>
      <c r="AR68" s="299"/>
      <c r="AS68" s="299"/>
      <c r="AT68" s="299"/>
      <c r="AU68" s="299"/>
      <c r="AV68" s="299"/>
      <c r="AW68" s="299"/>
      <c r="AX68" s="299"/>
      <c r="AY68" s="299"/>
      <c r="AZ68" s="299"/>
      <c r="BA68" s="299"/>
      <c r="BB68" s="299"/>
      <c r="BC68" s="299"/>
      <c r="BD68" s="299"/>
      <c r="BE68" s="299"/>
      <c r="BF68" s="299"/>
      <c r="BG68" s="299"/>
      <c r="BH68" s="299"/>
      <c r="BI68" s="299"/>
      <c r="BJ68" s="299"/>
      <c r="BK68" s="299"/>
      <c r="BL68" s="299"/>
      <c r="BM68" s="299"/>
      <c r="BN68" s="299"/>
      <c r="BO68" s="299"/>
      <c r="BP68" s="299"/>
      <c r="BQ68" s="284" t="s">
        <v>168</v>
      </c>
      <c r="BR68" s="284"/>
      <c r="BS68" s="284"/>
      <c r="BT68" s="276"/>
      <c r="BU68" s="276"/>
      <c r="BV68" s="276"/>
      <c r="BW68" s="274"/>
      <c r="BX68" s="274"/>
      <c r="BY68" s="274"/>
      <c r="BZ68" s="274"/>
      <c r="CA68" s="274"/>
      <c r="CB68" s="274"/>
      <c r="CC68" s="25"/>
      <c r="CD68" s="25"/>
      <c r="CE68" s="38" t="s">
        <v>167</v>
      </c>
      <c r="CG68" s="56">
        <v>-2504844.09</v>
      </c>
    </row>
    <row r="69" spans="1:85" ht="13.5" customHeight="1">
      <c r="A69" s="299" t="s">
        <v>1406</v>
      </c>
      <c r="B69" s="299"/>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299"/>
      <c r="AL69" s="299"/>
      <c r="AM69" s="299"/>
      <c r="AN69" s="299"/>
      <c r="AO69" s="299"/>
      <c r="AP69" s="299"/>
      <c r="AQ69" s="299"/>
      <c r="AR69" s="299"/>
      <c r="AS69" s="299"/>
      <c r="AT69" s="299"/>
      <c r="AU69" s="299"/>
      <c r="AV69" s="299"/>
      <c r="AW69" s="299"/>
      <c r="AX69" s="299"/>
      <c r="AY69" s="299"/>
      <c r="AZ69" s="299"/>
      <c r="BA69" s="299"/>
      <c r="BB69" s="299"/>
      <c r="BC69" s="299"/>
      <c r="BD69" s="299"/>
      <c r="BE69" s="299"/>
      <c r="BF69" s="299"/>
      <c r="BG69" s="299"/>
      <c r="BH69" s="299"/>
      <c r="BI69" s="299"/>
      <c r="BJ69" s="299"/>
      <c r="BK69" s="299"/>
      <c r="BL69" s="299"/>
      <c r="BM69" s="299"/>
      <c r="BN69" s="299"/>
      <c r="BO69" s="299"/>
      <c r="BP69" s="299"/>
      <c r="BQ69" s="284" t="s">
        <v>166</v>
      </c>
      <c r="BR69" s="284"/>
      <c r="BS69" s="284"/>
      <c r="BT69" s="276"/>
      <c r="BU69" s="276"/>
      <c r="BV69" s="276"/>
      <c r="BW69" s="274"/>
      <c r="BX69" s="274"/>
      <c r="BY69" s="274"/>
      <c r="BZ69" s="274"/>
      <c r="CA69" s="274"/>
      <c r="CB69" s="274"/>
      <c r="CD69" s="25"/>
      <c r="CE69" s="38" t="s">
        <v>165</v>
      </c>
      <c r="CG69" s="56">
        <v>40015288.97</v>
      </c>
    </row>
    <row r="70" spans="1:85" ht="13.5" customHeight="1">
      <c r="A70" s="299" t="s">
        <v>1405</v>
      </c>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299"/>
      <c r="AX70" s="299"/>
      <c r="AY70" s="299"/>
      <c r="AZ70" s="299"/>
      <c r="BA70" s="299"/>
      <c r="BB70" s="299"/>
      <c r="BC70" s="299"/>
      <c r="BD70" s="299"/>
      <c r="BE70" s="299"/>
      <c r="BF70" s="299"/>
      <c r="BG70" s="299"/>
      <c r="BH70" s="299"/>
      <c r="BI70" s="299"/>
      <c r="BJ70" s="299"/>
      <c r="BK70" s="299"/>
      <c r="BL70" s="299"/>
      <c r="BM70" s="299"/>
      <c r="BN70" s="299"/>
      <c r="BO70" s="299"/>
      <c r="BP70" s="299"/>
      <c r="BQ70" s="284" t="s">
        <v>164</v>
      </c>
      <c r="BR70" s="284"/>
      <c r="BS70" s="284"/>
      <c r="BT70" s="280">
        <f>114254617.42</f>
        <v>114254617.42</v>
      </c>
      <c r="BU70" s="280"/>
      <c r="BV70" s="280"/>
      <c r="BW70" s="274"/>
      <c r="BX70" s="274"/>
      <c r="BY70" s="274"/>
      <c r="BZ70" s="274"/>
      <c r="CA70" s="274"/>
      <c r="CB70" s="274"/>
      <c r="CD70" s="25"/>
      <c r="CE70" s="38" t="s">
        <v>163</v>
      </c>
      <c r="CG70" s="55">
        <v>0</v>
      </c>
    </row>
    <row r="71" spans="1:85" ht="13.5" customHeight="1">
      <c r="A71" s="299" t="s">
        <v>1404</v>
      </c>
      <c r="B71" s="299"/>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299"/>
      <c r="AL71" s="299"/>
      <c r="AM71" s="299"/>
      <c r="AN71" s="299"/>
      <c r="AO71" s="299"/>
      <c r="AP71" s="299"/>
      <c r="AQ71" s="299"/>
      <c r="AR71" s="299"/>
      <c r="AS71" s="299"/>
      <c r="AT71" s="299"/>
      <c r="AU71" s="299"/>
      <c r="AV71" s="299"/>
      <c r="AW71" s="299"/>
      <c r="AX71" s="299"/>
      <c r="AY71" s="299"/>
      <c r="AZ71" s="299"/>
      <c r="BA71" s="299"/>
      <c r="BB71" s="299"/>
      <c r="BC71" s="299"/>
      <c r="BD71" s="299"/>
      <c r="BE71" s="299"/>
      <c r="BF71" s="299"/>
      <c r="BG71" s="299"/>
      <c r="BH71" s="299"/>
      <c r="BI71" s="299"/>
      <c r="BJ71" s="299"/>
      <c r="BK71" s="299"/>
      <c r="BL71" s="299"/>
      <c r="BM71" s="299"/>
      <c r="BN71" s="299"/>
      <c r="BO71" s="299"/>
      <c r="BP71" s="299"/>
      <c r="BQ71" s="284" t="s">
        <v>162</v>
      </c>
      <c r="BR71" s="284"/>
      <c r="BS71" s="284"/>
      <c r="BT71" s="276">
        <v>27272727.27</v>
      </c>
      <c r="BU71" s="276"/>
      <c r="BV71" s="276"/>
      <c r="BW71" s="274"/>
      <c r="BX71" s="274"/>
      <c r="BY71" s="274"/>
      <c r="BZ71" s="274"/>
      <c r="CA71" s="274"/>
      <c r="CB71" s="274"/>
      <c r="CC71" s="57">
        <f>CC72-BT71</f>
        <v>83942044</v>
      </c>
      <c r="CD71" s="25"/>
      <c r="CE71" s="38" t="s">
        <v>161</v>
      </c>
      <c r="CG71" s="55">
        <v>0</v>
      </c>
    </row>
    <row r="72" spans="1:85" ht="14.25" customHeight="1">
      <c r="A72" s="299" t="s">
        <v>1403</v>
      </c>
      <c r="B72" s="299"/>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99"/>
      <c r="AN72" s="299"/>
      <c r="AO72" s="299"/>
      <c r="AP72" s="299"/>
      <c r="AQ72" s="299"/>
      <c r="AR72" s="299"/>
      <c r="AS72" s="299"/>
      <c r="AT72" s="299"/>
      <c r="AU72" s="299"/>
      <c r="AV72" s="299"/>
      <c r="AW72" s="299"/>
      <c r="AX72" s="299"/>
      <c r="AY72" s="299"/>
      <c r="AZ72" s="299"/>
      <c r="BA72" s="299"/>
      <c r="BB72" s="299"/>
      <c r="BC72" s="299"/>
      <c r="BD72" s="299"/>
      <c r="BE72" s="299"/>
      <c r="BF72" s="299"/>
      <c r="BG72" s="299"/>
      <c r="BH72" s="299"/>
      <c r="BI72" s="299"/>
      <c r="BJ72" s="299"/>
      <c r="BK72" s="299"/>
      <c r="BL72" s="299"/>
      <c r="BM72" s="299"/>
      <c r="BN72" s="299"/>
      <c r="BO72" s="299"/>
      <c r="BP72" s="299"/>
      <c r="BQ72" s="284" t="s">
        <v>160</v>
      </c>
      <c r="BR72" s="284"/>
      <c r="BS72" s="284"/>
      <c r="BT72" s="276">
        <v>37510444.88</v>
      </c>
      <c r="BU72" s="276"/>
      <c r="BV72" s="276"/>
      <c r="BW72" s="274"/>
      <c r="BX72" s="274"/>
      <c r="BY72" s="274"/>
      <c r="BZ72" s="274"/>
      <c r="CA72" s="274"/>
      <c r="CB72" s="274"/>
      <c r="CC72" s="55">
        <v>111214771.27</v>
      </c>
      <c r="CD72" s="25"/>
      <c r="CE72" s="38" t="s">
        <v>159</v>
      </c>
      <c r="CG72" s="55">
        <v>0</v>
      </c>
    </row>
    <row r="73" spans="1:85" ht="21" customHeight="1">
      <c r="A73" s="299" t="s">
        <v>1402</v>
      </c>
      <c r="B73" s="299"/>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299"/>
      <c r="AU73" s="299"/>
      <c r="AV73" s="299"/>
      <c r="AW73" s="299"/>
      <c r="AX73" s="299"/>
      <c r="AY73" s="299"/>
      <c r="AZ73" s="299"/>
      <c r="BA73" s="299"/>
      <c r="BB73" s="299"/>
      <c r="BC73" s="299"/>
      <c r="BD73" s="299"/>
      <c r="BE73" s="299"/>
      <c r="BF73" s="299"/>
      <c r="BG73" s="299"/>
      <c r="BH73" s="299"/>
      <c r="BI73" s="299"/>
      <c r="BJ73" s="299"/>
      <c r="BK73" s="299"/>
      <c r="BL73" s="299"/>
      <c r="BM73" s="299"/>
      <c r="BN73" s="299"/>
      <c r="BO73" s="299"/>
      <c r="BP73" s="299"/>
      <c r="BQ73" s="284" t="s">
        <v>158</v>
      </c>
      <c r="BR73" s="284"/>
      <c r="BS73" s="284"/>
      <c r="BT73" s="276">
        <v>60492021827.58</v>
      </c>
      <c r="BU73" s="276"/>
      <c r="BV73" s="276"/>
      <c r="BW73" s="274"/>
      <c r="BX73" s="274"/>
      <c r="BY73" s="274"/>
      <c r="BZ73" s="274"/>
      <c r="CA73" s="274"/>
      <c r="CB73" s="274"/>
      <c r="CC73" s="55">
        <v>60492021827.58</v>
      </c>
      <c r="CD73" s="55"/>
      <c r="CE73" s="38" t="s">
        <v>157</v>
      </c>
      <c r="CG73" s="55">
        <v>1693606131.56</v>
      </c>
    </row>
    <row r="74" spans="1:85" ht="21" customHeight="1">
      <c r="A74" s="299" t="s">
        <v>1401</v>
      </c>
      <c r="B74" s="299"/>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C74" s="299"/>
      <c r="BD74" s="299"/>
      <c r="BE74" s="299"/>
      <c r="BF74" s="299"/>
      <c r="BG74" s="299"/>
      <c r="BH74" s="299"/>
      <c r="BI74" s="299"/>
      <c r="BJ74" s="299"/>
      <c r="BK74" s="299"/>
      <c r="BL74" s="299"/>
      <c r="BM74" s="299"/>
      <c r="BN74" s="299"/>
      <c r="BO74" s="299"/>
      <c r="BP74" s="299"/>
      <c r="BQ74" s="284" t="s">
        <v>156</v>
      </c>
      <c r="BR74" s="284"/>
      <c r="BS74" s="284"/>
      <c r="BT74" s="276">
        <f>2879891863.3-83942044</f>
        <v>2795949819.3</v>
      </c>
      <c r="BU74" s="276"/>
      <c r="BV74" s="276"/>
      <c r="BW74" s="274"/>
      <c r="BX74" s="274"/>
      <c r="BY74" s="274"/>
      <c r="BZ74" s="274"/>
      <c r="CA74" s="274"/>
      <c r="CB74" s="274"/>
      <c r="CC74" s="55">
        <f>2877832086.43+2059776.87</f>
        <v>2879891863.2999997</v>
      </c>
      <c r="CD74" s="25"/>
      <c r="CE74" s="38" t="s">
        <v>155</v>
      </c>
      <c r="CG74" s="55">
        <v>16941499.65</v>
      </c>
    </row>
    <row r="75" spans="1:85" ht="13.5" customHeight="1">
      <c r="A75" s="299" t="s">
        <v>1400</v>
      </c>
      <c r="B75" s="299"/>
      <c r="C75" s="299"/>
      <c r="D75" s="299"/>
      <c r="E75" s="299"/>
      <c r="F75" s="299"/>
      <c r="G75" s="299"/>
      <c r="H75" s="299"/>
      <c r="I75" s="299"/>
      <c r="J75" s="299"/>
      <c r="K75" s="299"/>
      <c r="L75" s="299"/>
      <c r="M75" s="299"/>
      <c r="N75" s="299"/>
      <c r="O75" s="299"/>
      <c r="P75" s="299"/>
      <c r="Q75" s="299"/>
      <c r="R75" s="299"/>
      <c r="S75" s="299"/>
      <c r="T75" s="299"/>
      <c r="U75" s="299"/>
      <c r="V75" s="299"/>
      <c r="W75" s="299"/>
      <c r="X75" s="299"/>
      <c r="Y75" s="299"/>
      <c r="Z75" s="299"/>
      <c r="AA75" s="299"/>
      <c r="AB75" s="299"/>
      <c r="AC75" s="299"/>
      <c r="AD75" s="299"/>
      <c r="AE75" s="299"/>
      <c r="AF75" s="299"/>
      <c r="AG75" s="299"/>
      <c r="AH75" s="299"/>
      <c r="AI75" s="299"/>
      <c r="AJ75" s="299"/>
      <c r="AK75" s="299"/>
      <c r="AL75" s="299"/>
      <c r="AM75" s="299"/>
      <c r="AN75" s="299"/>
      <c r="AO75" s="299"/>
      <c r="AP75" s="299"/>
      <c r="AQ75" s="299"/>
      <c r="AR75" s="299"/>
      <c r="AS75" s="299"/>
      <c r="AT75" s="299"/>
      <c r="AU75" s="299"/>
      <c r="AV75" s="299"/>
      <c r="AW75" s="299"/>
      <c r="AX75" s="299"/>
      <c r="AY75" s="299"/>
      <c r="AZ75" s="299"/>
      <c r="BA75" s="299"/>
      <c r="BB75" s="299"/>
      <c r="BC75" s="299"/>
      <c r="BD75" s="299"/>
      <c r="BE75" s="299"/>
      <c r="BF75" s="299"/>
      <c r="BG75" s="299"/>
      <c r="BH75" s="299"/>
      <c r="BI75" s="299"/>
      <c r="BJ75" s="299"/>
      <c r="BK75" s="299"/>
      <c r="BL75" s="299"/>
      <c r="BM75" s="299"/>
      <c r="BN75" s="299"/>
      <c r="BO75" s="299"/>
      <c r="BP75" s="299"/>
      <c r="BQ75" s="284" t="s">
        <v>154</v>
      </c>
      <c r="BR75" s="284"/>
      <c r="BS75" s="284"/>
      <c r="BT75" s="276"/>
      <c r="BU75" s="276"/>
      <c r="BV75" s="276"/>
      <c r="BW75" s="274"/>
      <c r="BX75" s="274"/>
      <c r="BY75" s="274"/>
      <c r="BZ75" s="274"/>
      <c r="CA75" s="274"/>
      <c r="CB75" s="274"/>
      <c r="CC75" s="57">
        <f>CG69+CG68</f>
        <v>37510444.879999995</v>
      </c>
      <c r="CD75" s="25"/>
      <c r="CE75" s="38" t="s">
        <v>153</v>
      </c>
      <c r="CG75" s="55">
        <v>1676664631.91</v>
      </c>
    </row>
    <row r="76" spans="1:82" ht="21" customHeight="1">
      <c r="A76" s="299" t="s">
        <v>1399</v>
      </c>
      <c r="B76" s="299"/>
      <c r="C76" s="299"/>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299"/>
      <c r="AY76" s="299"/>
      <c r="AZ76" s="299"/>
      <c r="BA76" s="299"/>
      <c r="BB76" s="299"/>
      <c r="BC76" s="299"/>
      <c r="BD76" s="299"/>
      <c r="BE76" s="299"/>
      <c r="BF76" s="299"/>
      <c r="BG76" s="299"/>
      <c r="BH76" s="299"/>
      <c r="BI76" s="299"/>
      <c r="BJ76" s="299"/>
      <c r="BK76" s="299"/>
      <c r="BL76" s="299"/>
      <c r="BM76" s="299"/>
      <c r="BN76" s="299"/>
      <c r="BO76" s="299"/>
      <c r="BP76" s="299"/>
      <c r="BQ76" s="284" t="s">
        <v>152</v>
      </c>
      <c r="BR76" s="284"/>
      <c r="BS76" s="284"/>
      <c r="BT76" s="276">
        <f>1609664087.56+83942044</f>
        <v>1693606131.56</v>
      </c>
      <c r="BU76" s="276"/>
      <c r="BV76" s="276"/>
      <c r="BW76" s="274"/>
      <c r="BX76" s="274"/>
      <c r="BY76" s="274"/>
      <c r="BZ76" s="274"/>
      <c r="CA76" s="274"/>
      <c r="CB76" s="274"/>
      <c r="CC76" s="55">
        <f>BT56-BT73-BT74</f>
        <v>1693606131.5599928</v>
      </c>
      <c r="CD76" s="57">
        <f>BT76-CC76</f>
        <v>7.152557373046875E-06</v>
      </c>
    </row>
    <row r="77" spans="1:82" ht="48" customHeight="1">
      <c r="A77" s="299" t="s">
        <v>1398</v>
      </c>
      <c r="B77" s="299"/>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299"/>
      <c r="AP77" s="299"/>
      <c r="AQ77" s="299"/>
      <c r="AR77" s="299"/>
      <c r="AS77" s="299"/>
      <c r="AT77" s="299"/>
      <c r="AU77" s="299"/>
      <c r="AV77" s="299"/>
      <c r="AW77" s="299"/>
      <c r="AX77" s="299"/>
      <c r="AY77" s="299"/>
      <c r="AZ77" s="299"/>
      <c r="BA77" s="299"/>
      <c r="BB77" s="299"/>
      <c r="BC77" s="299"/>
      <c r="BD77" s="299"/>
      <c r="BE77" s="299"/>
      <c r="BF77" s="299"/>
      <c r="BG77" s="299"/>
      <c r="BH77" s="299"/>
      <c r="BI77" s="299"/>
      <c r="BJ77" s="299"/>
      <c r="BK77" s="299"/>
      <c r="BL77" s="299"/>
      <c r="BM77" s="299"/>
      <c r="BN77" s="299"/>
      <c r="BO77" s="299"/>
      <c r="BP77" s="299"/>
      <c r="BQ77" s="284" t="s">
        <v>150</v>
      </c>
      <c r="BR77" s="284"/>
      <c r="BS77" s="284"/>
      <c r="BT77" s="276">
        <f>zuruu!AB63</f>
        <v>19821476.98</v>
      </c>
      <c r="BU77" s="276"/>
      <c r="BV77" s="276"/>
      <c r="BW77" s="274"/>
      <c r="BX77" s="274"/>
      <c r="BY77" s="274"/>
      <c r="BZ77" s="274"/>
      <c r="CA77" s="274"/>
      <c r="CB77" s="274"/>
      <c r="CC77" s="58"/>
      <c r="CD77" s="25"/>
    </row>
    <row r="78" spans="1:82" ht="36.75" customHeight="1">
      <c r="A78" s="299" t="s">
        <v>1397</v>
      </c>
      <c r="B78" s="299"/>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C78" s="299"/>
      <c r="BD78" s="299"/>
      <c r="BE78" s="299"/>
      <c r="BF78" s="299"/>
      <c r="BG78" s="299"/>
      <c r="BH78" s="299"/>
      <c r="BI78" s="299"/>
      <c r="BJ78" s="299"/>
      <c r="BK78" s="299"/>
      <c r="BL78" s="299"/>
      <c r="BM78" s="299"/>
      <c r="BN78" s="299"/>
      <c r="BO78" s="299"/>
      <c r="BP78" s="299"/>
      <c r="BQ78" s="284" t="s">
        <v>148</v>
      </c>
      <c r="BR78" s="284"/>
      <c r="BS78" s="284"/>
      <c r="BT78" s="276">
        <f>zuruu!AV63</f>
        <v>54383.42</v>
      </c>
      <c r="BU78" s="276"/>
      <c r="BV78" s="276"/>
      <c r="BW78" s="274"/>
      <c r="BX78" s="274"/>
      <c r="BY78" s="274"/>
      <c r="BZ78" s="274"/>
      <c r="CA78" s="274"/>
      <c r="CB78" s="274"/>
      <c r="CC78" s="55">
        <v>54383.42</v>
      </c>
      <c r="CD78" s="25"/>
    </row>
    <row r="79" spans="1:82" ht="21" customHeight="1">
      <c r="A79" s="299" t="s">
        <v>1396</v>
      </c>
      <c r="B79" s="299"/>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299"/>
      <c r="AL79" s="299"/>
      <c r="AM79" s="299"/>
      <c r="AN79" s="299"/>
      <c r="AO79" s="299"/>
      <c r="AP79" s="299"/>
      <c r="AQ79" s="299"/>
      <c r="AR79" s="299"/>
      <c r="AS79" s="299"/>
      <c r="AT79" s="299"/>
      <c r="AU79" s="299"/>
      <c r="AV79" s="299"/>
      <c r="AW79" s="299"/>
      <c r="AX79" s="299"/>
      <c r="AY79" s="299"/>
      <c r="AZ79" s="299"/>
      <c r="BA79" s="299"/>
      <c r="BB79" s="299"/>
      <c r="BC79" s="299"/>
      <c r="BD79" s="299"/>
      <c r="BE79" s="299"/>
      <c r="BF79" s="299"/>
      <c r="BG79" s="299"/>
      <c r="BH79" s="299"/>
      <c r="BI79" s="299"/>
      <c r="BJ79" s="299"/>
      <c r="BK79" s="299"/>
      <c r="BL79" s="299"/>
      <c r="BM79" s="299"/>
      <c r="BN79" s="299"/>
      <c r="BO79" s="299"/>
      <c r="BP79" s="299"/>
      <c r="BQ79" s="284" t="s">
        <v>140</v>
      </c>
      <c r="BR79" s="284"/>
      <c r="BS79" s="284"/>
      <c r="BT79" s="276">
        <f>BT76+BT77-BT78</f>
        <v>1713373225.12</v>
      </c>
      <c r="BU79" s="276"/>
      <c r="BV79" s="276"/>
      <c r="BW79" s="274"/>
      <c r="BX79" s="274"/>
      <c r="BY79" s="274"/>
      <c r="BZ79" s="274"/>
      <c r="CA79" s="274"/>
      <c r="CB79" s="274"/>
      <c r="CC79" s="25"/>
      <c r="CD79" s="25"/>
    </row>
    <row r="80" spans="1:82" ht="36.75" customHeight="1">
      <c r="A80" s="299" t="s">
        <v>1395</v>
      </c>
      <c r="B80" s="299"/>
      <c r="C80" s="299"/>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299"/>
      <c r="AL80" s="299"/>
      <c r="AM80" s="299"/>
      <c r="AN80" s="299"/>
      <c r="AO80" s="299"/>
      <c r="AP80" s="299"/>
      <c r="AQ80" s="299"/>
      <c r="AR80" s="299"/>
      <c r="AS80" s="299"/>
      <c r="AT80" s="299"/>
      <c r="AU80" s="299"/>
      <c r="AV80" s="299"/>
      <c r="AW80" s="299"/>
      <c r="AX80" s="299"/>
      <c r="AY80" s="299"/>
      <c r="AZ80" s="299"/>
      <c r="BA80" s="299"/>
      <c r="BB80" s="299"/>
      <c r="BC80" s="299"/>
      <c r="BD80" s="299"/>
      <c r="BE80" s="299"/>
      <c r="BF80" s="299"/>
      <c r="BG80" s="299"/>
      <c r="BH80" s="299"/>
      <c r="BI80" s="299"/>
      <c r="BJ80" s="299"/>
      <c r="BK80" s="299"/>
      <c r="BL80" s="299"/>
      <c r="BM80" s="299"/>
      <c r="BN80" s="299"/>
      <c r="BO80" s="299"/>
      <c r="BP80" s="299"/>
      <c r="BQ80" s="284" t="s">
        <v>138</v>
      </c>
      <c r="BR80" s="284"/>
      <c r="BS80" s="284"/>
      <c r="BT80" s="276"/>
      <c r="BU80" s="276"/>
      <c r="BV80" s="276"/>
      <c r="BW80" s="274"/>
      <c r="BX80" s="274"/>
      <c r="BY80" s="274"/>
      <c r="BZ80" s="274"/>
      <c r="CA80" s="274"/>
      <c r="CB80" s="274"/>
      <c r="CC80" s="25"/>
      <c r="CD80" s="25"/>
    </row>
    <row r="81" spans="1:82" ht="21" customHeight="1">
      <c r="A81" s="299" t="s">
        <v>1394</v>
      </c>
      <c r="B81" s="299"/>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299"/>
      <c r="AL81" s="299"/>
      <c r="AM81" s="299"/>
      <c r="AN81" s="299"/>
      <c r="AO81" s="299"/>
      <c r="AP81" s="299"/>
      <c r="AQ81" s="299"/>
      <c r="AR81" s="299"/>
      <c r="AS81" s="299"/>
      <c r="AT81" s="299"/>
      <c r="AU81" s="299"/>
      <c r="AV81" s="299"/>
      <c r="AW81" s="299"/>
      <c r="AX81" s="299"/>
      <c r="AY81" s="299"/>
      <c r="AZ81" s="299"/>
      <c r="BA81" s="299"/>
      <c r="BB81" s="299"/>
      <c r="BC81" s="299"/>
      <c r="BD81" s="299"/>
      <c r="BE81" s="299"/>
      <c r="BF81" s="299"/>
      <c r="BG81" s="299"/>
      <c r="BH81" s="299"/>
      <c r="BI81" s="299"/>
      <c r="BJ81" s="299"/>
      <c r="BK81" s="299"/>
      <c r="BL81" s="299"/>
      <c r="BM81" s="299"/>
      <c r="BN81" s="299"/>
      <c r="BO81" s="299"/>
      <c r="BP81" s="299"/>
      <c r="BQ81" s="284" t="s">
        <v>1393</v>
      </c>
      <c r="BR81" s="284"/>
      <c r="BS81" s="284"/>
      <c r="BT81" s="276">
        <f>BT79+BT80</f>
        <v>1713373225.12</v>
      </c>
      <c r="BU81" s="276"/>
      <c r="BV81" s="276"/>
      <c r="BW81" s="274"/>
      <c r="BX81" s="274"/>
      <c r="BY81" s="274"/>
      <c r="BZ81" s="274"/>
      <c r="CA81" s="274"/>
      <c r="CB81" s="274"/>
      <c r="CC81" s="25"/>
      <c r="CD81" s="25"/>
    </row>
    <row r="82" spans="1:82" ht="36.75" customHeight="1">
      <c r="A82" s="299" t="s">
        <v>1392</v>
      </c>
      <c r="B82" s="299"/>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299"/>
      <c r="AY82" s="299"/>
      <c r="AZ82" s="299"/>
      <c r="BA82" s="299"/>
      <c r="BB82" s="299"/>
      <c r="BC82" s="299"/>
      <c r="BD82" s="299"/>
      <c r="BE82" s="299"/>
      <c r="BF82" s="299"/>
      <c r="BG82" s="299"/>
      <c r="BH82" s="299"/>
      <c r="BI82" s="299"/>
      <c r="BJ82" s="299"/>
      <c r="BK82" s="299"/>
      <c r="BL82" s="299"/>
      <c r="BM82" s="299"/>
      <c r="BN82" s="299"/>
      <c r="BO82" s="299"/>
      <c r="BP82" s="299"/>
      <c r="BQ82" s="284" t="s">
        <v>1391</v>
      </c>
      <c r="BR82" s="284"/>
      <c r="BS82" s="284"/>
      <c r="BT82" s="276"/>
      <c r="BU82" s="276"/>
      <c r="BV82" s="276"/>
      <c r="BW82" s="274"/>
      <c r="BX82" s="274"/>
      <c r="BY82" s="274"/>
      <c r="BZ82" s="274"/>
      <c r="CA82" s="274"/>
      <c r="CB82" s="274"/>
      <c r="CC82" s="25"/>
      <c r="CD82" s="25"/>
    </row>
    <row r="83" spans="1:82" ht="21" customHeight="1">
      <c r="A83" s="299" t="s">
        <v>1390</v>
      </c>
      <c r="B83" s="299"/>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84" t="s">
        <v>1389</v>
      </c>
      <c r="BR83" s="284"/>
      <c r="BS83" s="284"/>
      <c r="BT83" s="276">
        <f>BT81-BT82</f>
        <v>1713373225.12</v>
      </c>
      <c r="BU83" s="276"/>
      <c r="BV83" s="276"/>
      <c r="BW83" s="274"/>
      <c r="BX83" s="274"/>
      <c r="BY83" s="274"/>
      <c r="BZ83" s="274"/>
      <c r="CA83" s="274"/>
      <c r="CB83" s="274"/>
      <c r="CC83" s="25"/>
      <c r="CD83" s="25"/>
    </row>
    <row r="84" spans="1:82" ht="13.5" customHeight="1">
      <c r="A84" s="299" t="s">
        <v>1388</v>
      </c>
      <c r="B84" s="299"/>
      <c r="C84" s="299"/>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9"/>
      <c r="AE84" s="299"/>
      <c r="AF84" s="299"/>
      <c r="AG84" s="299"/>
      <c r="AH84" s="299"/>
      <c r="AI84" s="299"/>
      <c r="AJ84" s="299"/>
      <c r="AK84" s="299"/>
      <c r="AL84" s="299"/>
      <c r="AM84" s="299"/>
      <c r="AN84" s="299"/>
      <c r="AO84" s="299"/>
      <c r="AP84" s="299"/>
      <c r="AQ84" s="299"/>
      <c r="AR84" s="299"/>
      <c r="AS84" s="299"/>
      <c r="AT84" s="299"/>
      <c r="AU84" s="299"/>
      <c r="AV84" s="299"/>
      <c r="AW84" s="299"/>
      <c r="AX84" s="299"/>
      <c r="AY84" s="299"/>
      <c r="AZ84" s="299"/>
      <c r="BA84" s="299"/>
      <c r="BB84" s="299"/>
      <c r="BC84" s="299"/>
      <c r="BD84" s="299"/>
      <c r="BE84" s="299"/>
      <c r="BF84" s="299"/>
      <c r="BG84" s="299"/>
      <c r="BH84" s="299"/>
      <c r="BI84" s="299"/>
      <c r="BJ84" s="299"/>
      <c r="BK84" s="299"/>
      <c r="BL84" s="299"/>
      <c r="BM84" s="299"/>
      <c r="BN84" s="299"/>
      <c r="BO84" s="299"/>
      <c r="BP84" s="299"/>
      <c r="BQ84" s="284" t="s">
        <v>1387</v>
      </c>
      <c r="BR84" s="284"/>
      <c r="BS84" s="284"/>
      <c r="BT84" s="276">
        <f>BT83*0.1</f>
        <v>171337322.512</v>
      </c>
      <c r="BU84" s="276"/>
      <c r="BV84" s="276"/>
      <c r="BW84" s="274"/>
      <c r="BX84" s="274"/>
      <c r="BY84" s="274"/>
      <c r="BZ84" s="274"/>
      <c r="CA84" s="274"/>
      <c r="CB84" s="274"/>
      <c r="CC84" s="25"/>
      <c r="CD84" s="25"/>
    </row>
    <row r="85" spans="1:82" ht="13.5" customHeight="1">
      <c r="A85" s="299" t="s">
        <v>1386</v>
      </c>
      <c r="B85" s="299"/>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299"/>
      <c r="AY85" s="299"/>
      <c r="AZ85" s="299"/>
      <c r="BA85" s="299"/>
      <c r="BB85" s="299"/>
      <c r="BC85" s="299"/>
      <c r="BD85" s="299"/>
      <c r="BE85" s="299"/>
      <c r="BF85" s="299"/>
      <c r="BG85" s="299"/>
      <c r="BH85" s="299"/>
      <c r="BI85" s="299"/>
      <c r="BJ85" s="299"/>
      <c r="BK85" s="299"/>
      <c r="BL85" s="299"/>
      <c r="BM85" s="299"/>
      <c r="BN85" s="299"/>
      <c r="BO85" s="299"/>
      <c r="BP85" s="299"/>
      <c r="BQ85" s="284" t="s">
        <v>1385</v>
      </c>
      <c r="BR85" s="284"/>
      <c r="BS85" s="284"/>
      <c r="BT85" s="276">
        <f>zuruu!AT82</f>
        <v>154203590.2608</v>
      </c>
      <c r="BU85" s="276"/>
      <c r="BV85" s="276"/>
      <c r="BW85" s="274"/>
      <c r="BX85" s="274"/>
      <c r="BY85" s="274"/>
      <c r="BZ85" s="274"/>
      <c r="CA85" s="274"/>
      <c r="CB85" s="274"/>
      <c r="CC85" s="25"/>
      <c r="CD85" s="25"/>
    </row>
    <row r="86" spans="1:82" ht="26.25" customHeight="1">
      <c r="A86" s="300" t="s">
        <v>1384</v>
      </c>
      <c r="B86" s="300"/>
      <c r="C86" s="300"/>
      <c r="D86" s="300"/>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c r="AM86" s="300"/>
      <c r="AN86" s="300"/>
      <c r="AO86" s="300"/>
      <c r="AP86" s="300"/>
      <c r="AQ86" s="300"/>
      <c r="AR86" s="300"/>
      <c r="AS86" s="300"/>
      <c r="AT86" s="300"/>
      <c r="AU86" s="300"/>
      <c r="AV86" s="300"/>
      <c r="AW86" s="300"/>
      <c r="AX86" s="300"/>
      <c r="AY86" s="300"/>
      <c r="AZ86" s="300"/>
      <c r="BA86" s="300"/>
      <c r="BB86" s="300"/>
      <c r="BC86" s="300"/>
      <c r="BD86" s="300"/>
      <c r="BE86" s="300"/>
      <c r="BF86" s="300"/>
      <c r="BG86" s="300"/>
      <c r="BH86" s="300"/>
      <c r="BI86" s="300"/>
      <c r="BJ86" s="300"/>
      <c r="BK86" s="300"/>
      <c r="BL86" s="300"/>
      <c r="BM86" s="300"/>
      <c r="BN86" s="300"/>
      <c r="BO86" s="300"/>
      <c r="BP86" s="300"/>
      <c r="BQ86" s="284" t="s">
        <v>1383</v>
      </c>
      <c r="BR86" s="284"/>
      <c r="BS86" s="284"/>
      <c r="BT86" s="276">
        <f>BT84-BT85</f>
        <v>17133732.25119999</v>
      </c>
      <c r="BU86" s="276"/>
      <c r="BV86" s="276"/>
      <c r="BW86" s="274"/>
      <c r="BX86" s="274"/>
      <c r="BY86" s="274"/>
      <c r="BZ86" s="274"/>
      <c r="CA86" s="274"/>
      <c r="CB86" s="274"/>
      <c r="CC86" s="25"/>
      <c r="CD86" s="25"/>
    </row>
    <row r="87" spans="1:82" ht="24.75" customHeight="1">
      <c r="A87" s="301" t="s">
        <v>1382</v>
      </c>
      <c r="B87" s="301"/>
      <c r="C87" s="301"/>
      <c r="D87" s="301"/>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1"/>
      <c r="BA87" s="301"/>
      <c r="BB87" s="301"/>
      <c r="BC87" s="301"/>
      <c r="BD87" s="301"/>
      <c r="BE87" s="301"/>
      <c r="BF87" s="301"/>
      <c r="BG87" s="301"/>
      <c r="BH87" s="301"/>
      <c r="BI87" s="301"/>
      <c r="BJ87" s="301"/>
      <c r="BK87" s="301"/>
      <c r="BL87" s="301"/>
      <c r="BM87" s="301"/>
      <c r="BN87" s="301"/>
      <c r="BO87" s="301"/>
      <c r="BP87" s="301"/>
      <c r="BQ87" s="301"/>
      <c r="BR87" s="301"/>
      <c r="BS87" s="301"/>
      <c r="BT87" s="301"/>
      <c r="BU87" s="301"/>
      <c r="BV87" s="301"/>
      <c r="BW87" s="301"/>
      <c r="BX87" s="301"/>
      <c r="BY87" s="301"/>
      <c r="BZ87" s="301"/>
      <c r="CA87" s="301"/>
      <c r="CB87" s="301"/>
      <c r="CC87" s="25"/>
      <c r="CD87" s="25"/>
    </row>
    <row r="88" spans="1:82" ht="26.25" customHeight="1">
      <c r="A88" s="299" t="s">
        <v>1381</v>
      </c>
      <c r="B88" s="299"/>
      <c r="C88" s="299"/>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c r="AJ88" s="299"/>
      <c r="AK88" s="299"/>
      <c r="AL88" s="299"/>
      <c r="AM88" s="299"/>
      <c r="AN88" s="299"/>
      <c r="AO88" s="299"/>
      <c r="AP88" s="299"/>
      <c r="AQ88" s="299"/>
      <c r="AR88" s="299"/>
      <c r="AS88" s="299"/>
      <c r="AT88" s="299"/>
      <c r="AU88" s="299"/>
      <c r="AV88" s="299"/>
      <c r="AW88" s="299"/>
      <c r="AX88" s="299"/>
      <c r="AY88" s="299"/>
      <c r="AZ88" s="299"/>
      <c r="BA88" s="299"/>
      <c r="BB88" s="299"/>
      <c r="BC88" s="299"/>
      <c r="BD88" s="299"/>
      <c r="BE88" s="299"/>
      <c r="BF88" s="299"/>
      <c r="BG88" s="299"/>
      <c r="BH88" s="299"/>
      <c r="BI88" s="299"/>
      <c r="BJ88" s="299"/>
      <c r="BK88" s="299"/>
      <c r="BL88" s="299"/>
      <c r="BM88" s="299"/>
      <c r="BN88" s="299"/>
      <c r="BO88" s="299"/>
      <c r="BP88" s="299"/>
      <c r="BQ88" s="284" t="s">
        <v>1380</v>
      </c>
      <c r="BR88" s="284"/>
      <c r="BS88" s="284"/>
      <c r="BT88" s="276"/>
      <c r="BU88" s="276"/>
      <c r="BV88" s="276"/>
      <c r="BW88" s="274"/>
      <c r="BX88" s="274"/>
      <c r="BY88" s="274"/>
      <c r="BZ88" s="274"/>
      <c r="CA88" s="274"/>
      <c r="CB88" s="274"/>
      <c r="CC88" s="25"/>
      <c r="CD88" s="25"/>
    </row>
    <row r="89" spans="1:82" ht="36.75" customHeight="1">
      <c r="A89" s="299" t="s">
        <v>1379</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299"/>
      <c r="AV89" s="299"/>
      <c r="AW89" s="299"/>
      <c r="AX89" s="299"/>
      <c r="AY89" s="299"/>
      <c r="AZ89" s="299"/>
      <c r="BA89" s="299"/>
      <c r="BB89" s="299"/>
      <c r="BC89" s="299"/>
      <c r="BD89" s="299"/>
      <c r="BE89" s="299"/>
      <c r="BF89" s="299"/>
      <c r="BG89" s="299"/>
      <c r="BH89" s="299"/>
      <c r="BI89" s="299"/>
      <c r="BJ89" s="299"/>
      <c r="BK89" s="299"/>
      <c r="BL89" s="299"/>
      <c r="BM89" s="299"/>
      <c r="BN89" s="299"/>
      <c r="BO89" s="299"/>
      <c r="BP89" s="299"/>
      <c r="BQ89" s="284" t="s">
        <v>1378</v>
      </c>
      <c r="BR89" s="284"/>
      <c r="BS89" s="284"/>
      <c r="BT89" s="276"/>
      <c r="BU89" s="276"/>
      <c r="BV89" s="276"/>
      <c r="BW89" s="274"/>
      <c r="BX89" s="274"/>
      <c r="BY89" s="274"/>
      <c r="BZ89" s="274"/>
      <c r="CA89" s="274"/>
      <c r="CB89" s="274"/>
      <c r="CC89" s="25"/>
      <c r="CD89" s="25"/>
    </row>
    <row r="90" spans="1:82" ht="13.5" customHeight="1">
      <c r="A90" s="299" t="s">
        <v>1377</v>
      </c>
      <c r="B90" s="299"/>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99"/>
      <c r="AK90" s="299"/>
      <c r="AL90" s="299"/>
      <c r="AM90" s="299"/>
      <c r="AN90" s="299"/>
      <c r="AO90" s="299"/>
      <c r="AP90" s="299"/>
      <c r="AQ90" s="299"/>
      <c r="AR90" s="299"/>
      <c r="AS90" s="299"/>
      <c r="AT90" s="299"/>
      <c r="AU90" s="299"/>
      <c r="AV90" s="299"/>
      <c r="AW90" s="299"/>
      <c r="AX90" s="299"/>
      <c r="AY90" s="299"/>
      <c r="AZ90" s="299"/>
      <c r="BA90" s="299"/>
      <c r="BB90" s="299"/>
      <c r="BC90" s="299"/>
      <c r="BD90" s="299"/>
      <c r="BE90" s="299"/>
      <c r="BF90" s="299"/>
      <c r="BG90" s="299"/>
      <c r="BH90" s="299"/>
      <c r="BI90" s="299"/>
      <c r="BJ90" s="299"/>
      <c r="BK90" s="299"/>
      <c r="BL90" s="299"/>
      <c r="BM90" s="299"/>
      <c r="BN90" s="299"/>
      <c r="BO90" s="299"/>
      <c r="BP90" s="299"/>
      <c r="BQ90" s="284" t="s">
        <v>1376</v>
      </c>
      <c r="BR90" s="284"/>
      <c r="BS90" s="284"/>
      <c r="BT90" s="276"/>
      <c r="BU90" s="276"/>
      <c r="BV90" s="276"/>
      <c r="BW90" s="274"/>
      <c r="BX90" s="274"/>
      <c r="BY90" s="274"/>
      <c r="BZ90" s="274"/>
      <c r="CA90" s="274"/>
      <c r="CB90" s="274"/>
      <c r="CC90" s="25"/>
      <c r="CD90" s="25"/>
    </row>
    <row r="91" spans="1:82" ht="14.25" customHeight="1">
      <c r="A91" s="299" t="s">
        <v>1375</v>
      </c>
      <c r="B91" s="299"/>
      <c r="C91" s="299"/>
      <c r="D91" s="299"/>
      <c r="E91" s="299"/>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c r="AF91" s="299"/>
      <c r="AG91" s="299"/>
      <c r="AH91" s="299"/>
      <c r="AI91" s="299"/>
      <c r="AJ91" s="299"/>
      <c r="AK91" s="299"/>
      <c r="AL91" s="299"/>
      <c r="AM91" s="299"/>
      <c r="AN91" s="299"/>
      <c r="AO91" s="299"/>
      <c r="AP91" s="299"/>
      <c r="AQ91" s="299"/>
      <c r="AR91" s="299"/>
      <c r="AS91" s="299"/>
      <c r="AT91" s="299"/>
      <c r="AU91" s="299"/>
      <c r="AV91" s="299"/>
      <c r="AW91" s="299"/>
      <c r="AX91" s="299"/>
      <c r="AY91" s="299"/>
      <c r="AZ91" s="299"/>
      <c r="BA91" s="299"/>
      <c r="BB91" s="299"/>
      <c r="BC91" s="299"/>
      <c r="BD91" s="299"/>
      <c r="BE91" s="299"/>
      <c r="BF91" s="299"/>
      <c r="BG91" s="299"/>
      <c r="BH91" s="299"/>
      <c r="BI91" s="299"/>
      <c r="BJ91" s="299"/>
      <c r="BK91" s="299"/>
      <c r="BL91" s="299"/>
      <c r="BM91" s="299"/>
      <c r="BN91" s="299"/>
      <c r="BO91" s="299"/>
      <c r="BP91" s="299"/>
      <c r="BQ91" s="284" t="s">
        <v>1374</v>
      </c>
      <c r="BR91" s="284"/>
      <c r="BS91" s="284"/>
      <c r="BT91" s="276"/>
      <c r="BU91" s="276"/>
      <c r="BV91" s="276"/>
      <c r="BW91" s="274"/>
      <c r="BX91" s="274"/>
      <c r="BY91" s="274"/>
      <c r="BZ91" s="274"/>
      <c r="CA91" s="274"/>
      <c r="CB91" s="274"/>
      <c r="CC91" s="25"/>
      <c r="CD91" s="25"/>
    </row>
    <row r="92" spans="1:82" ht="13.5" customHeight="1">
      <c r="A92" s="299" t="s">
        <v>1373</v>
      </c>
      <c r="B92" s="299"/>
      <c r="C92" s="299"/>
      <c r="D92" s="299"/>
      <c r="E92" s="299"/>
      <c r="F92" s="299"/>
      <c r="G92" s="299"/>
      <c r="H92" s="299"/>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c r="AF92" s="299"/>
      <c r="AG92" s="299"/>
      <c r="AH92" s="299"/>
      <c r="AI92" s="299"/>
      <c r="AJ92" s="299"/>
      <c r="AK92" s="299"/>
      <c r="AL92" s="299"/>
      <c r="AM92" s="299"/>
      <c r="AN92" s="299"/>
      <c r="AO92" s="299"/>
      <c r="AP92" s="299"/>
      <c r="AQ92" s="299"/>
      <c r="AR92" s="299"/>
      <c r="AS92" s="299"/>
      <c r="AT92" s="299"/>
      <c r="AU92" s="299"/>
      <c r="AV92" s="299"/>
      <c r="AW92" s="299"/>
      <c r="AX92" s="299"/>
      <c r="AY92" s="299"/>
      <c r="AZ92" s="299"/>
      <c r="BA92" s="299"/>
      <c r="BB92" s="299"/>
      <c r="BC92" s="299"/>
      <c r="BD92" s="299"/>
      <c r="BE92" s="299"/>
      <c r="BF92" s="299"/>
      <c r="BG92" s="299"/>
      <c r="BH92" s="299"/>
      <c r="BI92" s="299"/>
      <c r="BJ92" s="299"/>
      <c r="BK92" s="299"/>
      <c r="BL92" s="299"/>
      <c r="BM92" s="299"/>
      <c r="BN92" s="299"/>
      <c r="BO92" s="299"/>
      <c r="BP92" s="299"/>
      <c r="BQ92" s="284" t="s">
        <v>1372</v>
      </c>
      <c r="BR92" s="284"/>
      <c r="BS92" s="284"/>
      <c r="BT92" s="276"/>
      <c r="BU92" s="276"/>
      <c r="BV92" s="276"/>
      <c r="BW92" s="274"/>
      <c r="BX92" s="274"/>
      <c r="BY92" s="274"/>
      <c r="BZ92" s="274"/>
      <c r="CA92" s="274"/>
      <c r="CB92" s="274"/>
      <c r="CC92" s="25"/>
      <c r="CD92" s="25"/>
    </row>
    <row r="93" spans="1:82" ht="13.5" customHeight="1">
      <c r="A93" s="299" t="s">
        <v>1371</v>
      </c>
      <c r="B93" s="299"/>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299"/>
      <c r="AZ93" s="299"/>
      <c r="BA93" s="299"/>
      <c r="BB93" s="299"/>
      <c r="BC93" s="299"/>
      <c r="BD93" s="299"/>
      <c r="BE93" s="299"/>
      <c r="BF93" s="299"/>
      <c r="BG93" s="299"/>
      <c r="BH93" s="299"/>
      <c r="BI93" s="299"/>
      <c r="BJ93" s="299"/>
      <c r="BK93" s="299"/>
      <c r="BL93" s="299"/>
      <c r="BM93" s="299"/>
      <c r="BN93" s="299"/>
      <c r="BO93" s="299"/>
      <c r="BP93" s="299"/>
      <c r="BQ93" s="284" t="s">
        <v>1370</v>
      </c>
      <c r="BR93" s="284"/>
      <c r="BS93" s="284"/>
      <c r="BT93" s="276"/>
      <c r="BU93" s="276"/>
      <c r="BV93" s="276"/>
      <c r="BW93" s="274"/>
      <c r="BX93" s="274"/>
      <c r="BY93" s="274"/>
      <c r="BZ93" s="274"/>
      <c r="CA93" s="274"/>
      <c r="CB93" s="274"/>
      <c r="CC93" s="25"/>
      <c r="CD93" s="25"/>
    </row>
    <row r="94" spans="1:82" ht="13.5" customHeight="1">
      <c r="A94" s="299" t="s">
        <v>1369</v>
      </c>
      <c r="B94" s="299"/>
      <c r="C94" s="299"/>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c r="AH94" s="299"/>
      <c r="AI94" s="299"/>
      <c r="AJ94" s="299"/>
      <c r="AK94" s="299"/>
      <c r="AL94" s="299"/>
      <c r="AM94" s="299"/>
      <c r="AN94" s="299"/>
      <c r="AO94" s="299"/>
      <c r="AP94" s="299"/>
      <c r="AQ94" s="299"/>
      <c r="AR94" s="299"/>
      <c r="AS94" s="299"/>
      <c r="AT94" s="299"/>
      <c r="AU94" s="299"/>
      <c r="AV94" s="299"/>
      <c r="AW94" s="299"/>
      <c r="AX94" s="299"/>
      <c r="AY94" s="299"/>
      <c r="AZ94" s="299"/>
      <c r="BA94" s="299"/>
      <c r="BB94" s="299"/>
      <c r="BC94" s="299"/>
      <c r="BD94" s="299"/>
      <c r="BE94" s="299"/>
      <c r="BF94" s="299"/>
      <c r="BG94" s="299"/>
      <c r="BH94" s="299"/>
      <c r="BI94" s="299"/>
      <c r="BJ94" s="299"/>
      <c r="BK94" s="299"/>
      <c r="BL94" s="299"/>
      <c r="BM94" s="299"/>
      <c r="BN94" s="299"/>
      <c r="BO94" s="299"/>
      <c r="BP94" s="299"/>
      <c r="BQ94" s="284" t="s">
        <v>1368</v>
      </c>
      <c r="BR94" s="284"/>
      <c r="BS94" s="284"/>
      <c r="BT94" s="276"/>
      <c r="BU94" s="276"/>
      <c r="BV94" s="276"/>
      <c r="BW94" s="274"/>
      <c r="BX94" s="274"/>
      <c r="BY94" s="274"/>
      <c r="BZ94" s="274"/>
      <c r="CA94" s="274"/>
      <c r="CB94" s="274"/>
      <c r="CC94" s="25"/>
      <c r="CD94" s="25"/>
    </row>
    <row r="95" spans="1:82" ht="14.25" customHeight="1">
      <c r="A95" s="299" t="s">
        <v>1367</v>
      </c>
      <c r="B95" s="299"/>
      <c r="C95" s="299"/>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299"/>
      <c r="AH95" s="299"/>
      <c r="AI95" s="299"/>
      <c r="AJ95" s="299"/>
      <c r="AK95" s="299"/>
      <c r="AL95" s="299"/>
      <c r="AM95" s="299"/>
      <c r="AN95" s="299"/>
      <c r="AO95" s="299"/>
      <c r="AP95" s="299"/>
      <c r="AQ95" s="299"/>
      <c r="AR95" s="299"/>
      <c r="AS95" s="299"/>
      <c r="AT95" s="299"/>
      <c r="AU95" s="299"/>
      <c r="AV95" s="299"/>
      <c r="AW95" s="299"/>
      <c r="AX95" s="299"/>
      <c r="AY95" s="299"/>
      <c r="AZ95" s="299"/>
      <c r="BA95" s="299"/>
      <c r="BB95" s="299"/>
      <c r="BC95" s="299"/>
      <c r="BD95" s="299"/>
      <c r="BE95" s="299"/>
      <c r="BF95" s="299"/>
      <c r="BG95" s="299"/>
      <c r="BH95" s="299"/>
      <c r="BI95" s="299"/>
      <c r="BJ95" s="299"/>
      <c r="BK95" s="299"/>
      <c r="BL95" s="299"/>
      <c r="BM95" s="299"/>
      <c r="BN95" s="299"/>
      <c r="BO95" s="299"/>
      <c r="BP95" s="299"/>
      <c r="BQ95" s="284" t="s">
        <v>1366</v>
      </c>
      <c r="BR95" s="284"/>
      <c r="BS95" s="284"/>
      <c r="BT95" s="276">
        <v>54383.42</v>
      </c>
      <c r="BU95" s="276"/>
      <c r="BV95" s="276"/>
      <c r="BW95" s="274"/>
      <c r="BX95" s="274"/>
      <c r="BY95" s="274"/>
      <c r="BZ95" s="274"/>
      <c r="CA95" s="274"/>
      <c r="CB95" s="274"/>
      <c r="CC95" s="25"/>
      <c r="CD95" s="25"/>
    </row>
    <row r="96" spans="1:82" ht="13.5" customHeight="1">
      <c r="A96" s="299" t="s">
        <v>1365</v>
      </c>
      <c r="B96" s="299"/>
      <c r="C96" s="299"/>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9"/>
      <c r="AE96" s="299"/>
      <c r="AF96" s="299"/>
      <c r="AG96" s="299"/>
      <c r="AH96" s="299"/>
      <c r="AI96" s="299"/>
      <c r="AJ96" s="299"/>
      <c r="AK96" s="299"/>
      <c r="AL96" s="299"/>
      <c r="AM96" s="299"/>
      <c r="AN96" s="299"/>
      <c r="AO96" s="299"/>
      <c r="AP96" s="299"/>
      <c r="AQ96" s="299"/>
      <c r="AR96" s="299"/>
      <c r="AS96" s="299"/>
      <c r="AT96" s="299"/>
      <c r="AU96" s="299"/>
      <c r="AV96" s="299"/>
      <c r="AW96" s="299"/>
      <c r="AX96" s="299"/>
      <c r="AY96" s="299"/>
      <c r="AZ96" s="299"/>
      <c r="BA96" s="299"/>
      <c r="BB96" s="299"/>
      <c r="BC96" s="299"/>
      <c r="BD96" s="299"/>
      <c r="BE96" s="299"/>
      <c r="BF96" s="299"/>
      <c r="BG96" s="299"/>
      <c r="BH96" s="299"/>
      <c r="BI96" s="299"/>
      <c r="BJ96" s="299"/>
      <c r="BK96" s="299"/>
      <c r="BL96" s="299"/>
      <c r="BM96" s="299"/>
      <c r="BN96" s="299"/>
      <c r="BO96" s="299"/>
      <c r="BP96" s="299"/>
      <c r="BQ96" s="284" t="s">
        <v>1364</v>
      </c>
      <c r="BR96" s="284"/>
      <c r="BS96" s="284"/>
      <c r="BT96" s="276">
        <v>5438.34</v>
      </c>
      <c r="BU96" s="276"/>
      <c r="BV96" s="276"/>
      <c r="BW96" s="274"/>
      <c r="BX96" s="274"/>
      <c r="BY96" s="274"/>
      <c r="BZ96" s="274"/>
      <c r="CA96" s="274"/>
      <c r="CB96" s="274"/>
      <c r="CC96" s="25"/>
      <c r="CD96" s="25"/>
    </row>
    <row r="97" spans="1:82" ht="26.25" customHeight="1">
      <c r="A97" s="299" t="s">
        <v>1363</v>
      </c>
      <c r="B97" s="299"/>
      <c r="C97" s="299"/>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299"/>
      <c r="AJ97" s="299"/>
      <c r="AK97" s="299"/>
      <c r="AL97" s="299"/>
      <c r="AM97" s="299"/>
      <c r="AN97" s="299"/>
      <c r="AO97" s="299"/>
      <c r="AP97" s="299"/>
      <c r="AQ97" s="299"/>
      <c r="AR97" s="299"/>
      <c r="AS97" s="299"/>
      <c r="AT97" s="299"/>
      <c r="AU97" s="299"/>
      <c r="AV97" s="299"/>
      <c r="AW97" s="299"/>
      <c r="AX97" s="299"/>
      <c r="AY97" s="299"/>
      <c r="AZ97" s="299"/>
      <c r="BA97" s="299"/>
      <c r="BB97" s="299"/>
      <c r="BC97" s="299"/>
      <c r="BD97" s="299"/>
      <c r="BE97" s="299"/>
      <c r="BF97" s="299"/>
      <c r="BG97" s="299"/>
      <c r="BH97" s="299"/>
      <c r="BI97" s="299"/>
      <c r="BJ97" s="299"/>
      <c r="BK97" s="299"/>
      <c r="BL97" s="299"/>
      <c r="BM97" s="299"/>
      <c r="BN97" s="299"/>
      <c r="BO97" s="299"/>
      <c r="BP97" s="299"/>
      <c r="BQ97" s="284" t="s">
        <v>1362</v>
      </c>
      <c r="BR97" s="284"/>
      <c r="BS97" s="284"/>
      <c r="BT97" s="276"/>
      <c r="BU97" s="276"/>
      <c r="BV97" s="276"/>
      <c r="BW97" s="274"/>
      <c r="BX97" s="274"/>
      <c r="BY97" s="274"/>
      <c r="BZ97" s="274"/>
      <c r="CA97" s="274"/>
      <c r="CB97" s="274"/>
      <c r="CC97" s="25"/>
      <c r="CD97" s="25"/>
    </row>
    <row r="98" spans="1:82" ht="25.5" customHeight="1">
      <c r="A98" s="299" t="s">
        <v>1361</v>
      </c>
      <c r="B98" s="299"/>
      <c r="C98" s="299"/>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c r="AJ98" s="299"/>
      <c r="AK98" s="299"/>
      <c r="AL98" s="299"/>
      <c r="AM98" s="299"/>
      <c r="AN98" s="299"/>
      <c r="AO98" s="299"/>
      <c r="AP98" s="299"/>
      <c r="AQ98" s="299"/>
      <c r="AR98" s="299"/>
      <c r="AS98" s="299"/>
      <c r="AT98" s="299"/>
      <c r="AU98" s="299"/>
      <c r="AV98" s="299"/>
      <c r="AW98" s="299"/>
      <c r="AX98" s="299"/>
      <c r="AY98" s="299"/>
      <c r="AZ98" s="299"/>
      <c r="BA98" s="299"/>
      <c r="BB98" s="299"/>
      <c r="BC98" s="299"/>
      <c r="BD98" s="299"/>
      <c r="BE98" s="299"/>
      <c r="BF98" s="299"/>
      <c r="BG98" s="299"/>
      <c r="BH98" s="299"/>
      <c r="BI98" s="299"/>
      <c r="BJ98" s="299"/>
      <c r="BK98" s="299"/>
      <c r="BL98" s="299"/>
      <c r="BM98" s="299"/>
      <c r="BN98" s="299"/>
      <c r="BO98" s="299"/>
      <c r="BP98" s="299"/>
      <c r="BQ98" s="284" t="s">
        <v>1360</v>
      </c>
      <c r="BR98" s="284"/>
      <c r="BS98" s="284"/>
      <c r="BT98" s="276"/>
      <c r="BU98" s="276"/>
      <c r="BV98" s="276"/>
      <c r="BW98" s="274"/>
      <c r="BX98" s="274"/>
      <c r="BY98" s="274"/>
      <c r="BZ98" s="274"/>
      <c r="CA98" s="274"/>
      <c r="CB98" s="274"/>
      <c r="CC98" s="25"/>
      <c r="CD98" s="25"/>
    </row>
    <row r="99" spans="1:82" ht="26.25" customHeight="1">
      <c r="A99" s="299" t="s">
        <v>1359</v>
      </c>
      <c r="B99" s="299"/>
      <c r="C99" s="299"/>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c r="AK99" s="299"/>
      <c r="AL99" s="299"/>
      <c r="AM99" s="299"/>
      <c r="AN99" s="299"/>
      <c r="AO99" s="299"/>
      <c r="AP99" s="299"/>
      <c r="AQ99" s="299"/>
      <c r="AR99" s="299"/>
      <c r="AS99" s="299"/>
      <c r="AT99" s="299"/>
      <c r="AU99" s="299"/>
      <c r="AV99" s="299"/>
      <c r="AW99" s="299"/>
      <c r="AX99" s="299"/>
      <c r="AY99" s="299"/>
      <c r="AZ99" s="299"/>
      <c r="BA99" s="299"/>
      <c r="BB99" s="299"/>
      <c r="BC99" s="299"/>
      <c r="BD99" s="299"/>
      <c r="BE99" s="299"/>
      <c r="BF99" s="299"/>
      <c r="BG99" s="299"/>
      <c r="BH99" s="299"/>
      <c r="BI99" s="299"/>
      <c r="BJ99" s="299"/>
      <c r="BK99" s="299"/>
      <c r="BL99" s="299"/>
      <c r="BM99" s="299"/>
      <c r="BN99" s="299"/>
      <c r="BO99" s="299"/>
      <c r="BP99" s="299"/>
      <c r="BQ99" s="284" t="s">
        <v>1358</v>
      </c>
      <c r="BR99" s="284"/>
      <c r="BS99" s="284"/>
      <c r="BT99" s="276"/>
      <c r="BU99" s="276"/>
      <c r="BV99" s="276"/>
      <c r="BW99" s="274"/>
      <c r="BX99" s="274"/>
      <c r="BY99" s="274"/>
      <c r="BZ99" s="274"/>
      <c r="CA99" s="274"/>
      <c r="CB99" s="274"/>
      <c r="CC99" s="25"/>
      <c r="CD99" s="25"/>
    </row>
    <row r="100" spans="1:82" ht="25.5" customHeight="1">
      <c r="A100" s="299" t="s">
        <v>1357</v>
      </c>
      <c r="B100" s="299"/>
      <c r="C100" s="299"/>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299"/>
      <c r="AJ100" s="299"/>
      <c r="AK100" s="299"/>
      <c r="AL100" s="299"/>
      <c r="AM100" s="299"/>
      <c r="AN100" s="299"/>
      <c r="AO100" s="299"/>
      <c r="AP100" s="299"/>
      <c r="AQ100" s="299"/>
      <c r="AR100" s="299"/>
      <c r="AS100" s="299"/>
      <c r="AT100" s="299"/>
      <c r="AU100" s="299"/>
      <c r="AV100" s="299"/>
      <c r="AW100" s="299"/>
      <c r="AX100" s="299"/>
      <c r="AY100" s="299"/>
      <c r="AZ100" s="299"/>
      <c r="BA100" s="299"/>
      <c r="BB100" s="299"/>
      <c r="BC100" s="299"/>
      <c r="BD100" s="299"/>
      <c r="BE100" s="299"/>
      <c r="BF100" s="299"/>
      <c r="BG100" s="299"/>
      <c r="BH100" s="299"/>
      <c r="BI100" s="299"/>
      <c r="BJ100" s="299"/>
      <c r="BK100" s="299"/>
      <c r="BL100" s="299"/>
      <c r="BM100" s="299"/>
      <c r="BN100" s="299"/>
      <c r="BO100" s="299"/>
      <c r="BP100" s="299"/>
      <c r="BQ100" s="284" t="s">
        <v>1356</v>
      </c>
      <c r="BR100" s="284"/>
      <c r="BS100" s="284"/>
      <c r="BT100" s="276"/>
      <c r="BU100" s="276"/>
      <c r="BV100" s="276"/>
      <c r="BW100" s="274"/>
      <c r="BX100" s="274"/>
      <c r="BY100" s="274"/>
      <c r="BZ100" s="274"/>
      <c r="CA100" s="274"/>
      <c r="CB100" s="274"/>
      <c r="CC100" s="25"/>
      <c r="CD100" s="25"/>
    </row>
    <row r="101" spans="1:82" ht="26.25" customHeight="1">
      <c r="A101" s="300" t="s">
        <v>1355</v>
      </c>
      <c r="B101" s="300"/>
      <c r="C101" s="300"/>
      <c r="D101" s="300"/>
      <c r="E101" s="300"/>
      <c r="F101" s="300"/>
      <c r="G101" s="300"/>
      <c r="H101" s="300"/>
      <c r="I101" s="300"/>
      <c r="J101" s="300"/>
      <c r="K101" s="300"/>
      <c r="L101" s="300"/>
      <c r="M101" s="300"/>
      <c r="N101" s="300"/>
      <c r="O101" s="300"/>
      <c r="P101" s="300"/>
      <c r="Q101" s="300"/>
      <c r="R101" s="300"/>
      <c r="S101" s="300"/>
      <c r="T101" s="300"/>
      <c r="U101" s="300"/>
      <c r="V101" s="300"/>
      <c r="W101" s="300"/>
      <c r="X101" s="300"/>
      <c r="Y101" s="300"/>
      <c r="Z101" s="300"/>
      <c r="AA101" s="300"/>
      <c r="AB101" s="300"/>
      <c r="AC101" s="300"/>
      <c r="AD101" s="300"/>
      <c r="AE101" s="300"/>
      <c r="AF101" s="300"/>
      <c r="AG101" s="300"/>
      <c r="AH101" s="300"/>
      <c r="AI101" s="300"/>
      <c r="AJ101" s="300"/>
      <c r="AK101" s="300"/>
      <c r="AL101" s="300"/>
      <c r="AM101" s="300"/>
      <c r="AN101" s="300"/>
      <c r="AO101" s="300"/>
      <c r="AP101" s="300"/>
      <c r="AQ101" s="300"/>
      <c r="AR101" s="300"/>
      <c r="AS101" s="300"/>
      <c r="AT101" s="300"/>
      <c r="AU101" s="300"/>
      <c r="AV101" s="300"/>
      <c r="AW101" s="300"/>
      <c r="AX101" s="300"/>
      <c r="AY101" s="300"/>
      <c r="AZ101" s="300"/>
      <c r="BA101" s="300"/>
      <c r="BB101" s="300"/>
      <c r="BC101" s="300"/>
      <c r="BD101" s="300"/>
      <c r="BE101" s="300"/>
      <c r="BF101" s="300"/>
      <c r="BG101" s="300"/>
      <c r="BH101" s="300"/>
      <c r="BI101" s="300"/>
      <c r="BJ101" s="300"/>
      <c r="BK101" s="300"/>
      <c r="BL101" s="300"/>
      <c r="BM101" s="300"/>
      <c r="BN101" s="300"/>
      <c r="BO101" s="300"/>
      <c r="BP101" s="300"/>
      <c r="BQ101" s="284" t="s">
        <v>1354</v>
      </c>
      <c r="BR101" s="284"/>
      <c r="BS101" s="284"/>
      <c r="BT101" s="276">
        <v>5438.34</v>
      </c>
      <c r="BU101" s="276"/>
      <c r="BV101" s="276"/>
      <c r="BW101" s="274"/>
      <c r="BX101" s="274"/>
      <c r="BY101" s="274"/>
      <c r="BZ101" s="274"/>
      <c r="CA101" s="274"/>
      <c r="CB101" s="274"/>
      <c r="CC101" s="25"/>
      <c r="CD101" s="25"/>
    </row>
    <row r="102" spans="1:82" ht="25.5" customHeight="1">
      <c r="A102" s="301" t="s">
        <v>1353</v>
      </c>
      <c r="B102" s="301"/>
      <c r="C102" s="301"/>
      <c r="D102" s="301"/>
      <c r="E102" s="301"/>
      <c r="F102" s="301"/>
      <c r="G102" s="301"/>
      <c r="H102" s="301"/>
      <c r="I102" s="301"/>
      <c r="J102" s="301"/>
      <c r="K102" s="301"/>
      <c r="L102" s="301"/>
      <c r="M102" s="301"/>
      <c r="N102" s="301"/>
      <c r="O102" s="301"/>
      <c r="P102" s="301"/>
      <c r="Q102" s="301"/>
      <c r="R102" s="301"/>
      <c r="S102" s="301"/>
      <c r="T102" s="301"/>
      <c r="U102" s="301"/>
      <c r="V102" s="301"/>
      <c r="W102" s="301"/>
      <c r="X102" s="301"/>
      <c r="Y102" s="301"/>
      <c r="Z102" s="301"/>
      <c r="AA102" s="301"/>
      <c r="AB102" s="301"/>
      <c r="AC102" s="301"/>
      <c r="AD102" s="301"/>
      <c r="AE102" s="301"/>
      <c r="AF102" s="301"/>
      <c r="AG102" s="301"/>
      <c r="AH102" s="301"/>
      <c r="AI102" s="301"/>
      <c r="AJ102" s="301"/>
      <c r="AK102" s="301"/>
      <c r="AL102" s="301"/>
      <c r="AM102" s="301"/>
      <c r="AN102" s="301"/>
      <c r="AO102" s="301"/>
      <c r="AP102" s="301"/>
      <c r="AQ102" s="301"/>
      <c r="AR102" s="301"/>
      <c r="AS102" s="301"/>
      <c r="AT102" s="301"/>
      <c r="AU102" s="301"/>
      <c r="AV102" s="301"/>
      <c r="AW102" s="301"/>
      <c r="AX102" s="301"/>
      <c r="AY102" s="301"/>
      <c r="AZ102" s="301"/>
      <c r="BA102" s="301"/>
      <c r="BB102" s="301"/>
      <c r="BC102" s="301"/>
      <c r="BD102" s="301"/>
      <c r="BE102" s="301"/>
      <c r="BF102" s="301"/>
      <c r="BG102" s="301"/>
      <c r="BH102" s="301"/>
      <c r="BI102" s="301"/>
      <c r="BJ102" s="301"/>
      <c r="BK102" s="301"/>
      <c r="BL102" s="301"/>
      <c r="BM102" s="301"/>
      <c r="BN102" s="301"/>
      <c r="BO102" s="301"/>
      <c r="BP102" s="301"/>
      <c r="BQ102" s="301"/>
      <c r="BR102" s="301"/>
      <c r="BS102" s="301"/>
      <c r="BT102" s="301"/>
      <c r="BU102" s="301"/>
      <c r="BV102" s="301"/>
      <c r="BW102" s="301"/>
      <c r="BX102" s="301"/>
      <c r="BY102" s="301"/>
      <c r="BZ102" s="301"/>
      <c r="CA102" s="301"/>
      <c r="CB102" s="301"/>
      <c r="CC102" s="25"/>
      <c r="CD102" s="25"/>
    </row>
    <row r="103" spans="1:82" ht="13.5" customHeight="1">
      <c r="A103" s="299" t="s">
        <v>1352</v>
      </c>
      <c r="B103" s="299"/>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299"/>
      <c r="AJ103" s="299"/>
      <c r="AK103" s="299"/>
      <c r="AL103" s="299"/>
      <c r="AM103" s="299"/>
      <c r="AN103" s="299"/>
      <c r="AO103" s="299"/>
      <c r="AP103" s="299"/>
      <c r="AQ103" s="299"/>
      <c r="AR103" s="299"/>
      <c r="AS103" s="299"/>
      <c r="AT103" s="299"/>
      <c r="AU103" s="299"/>
      <c r="AV103" s="299"/>
      <c r="AW103" s="299"/>
      <c r="AX103" s="299"/>
      <c r="AY103" s="299"/>
      <c r="AZ103" s="299"/>
      <c r="BA103" s="299"/>
      <c r="BB103" s="299"/>
      <c r="BC103" s="299"/>
      <c r="BD103" s="299"/>
      <c r="BE103" s="299"/>
      <c r="BF103" s="299"/>
      <c r="BG103" s="299"/>
      <c r="BH103" s="299"/>
      <c r="BI103" s="299"/>
      <c r="BJ103" s="299"/>
      <c r="BK103" s="299"/>
      <c r="BL103" s="299"/>
      <c r="BM103" s="299"/>
      <c r="BN103" s="299"/>
      <c r="BO103" s="299"/>
      <c r="BP103" s="299"/>
      <c r="BQ103" s="284" t="s">
        <v>1351</v>
      </c>
      <c r="BR103" s="284"/>
      <c r="BS103" s="284"/>
      <c r="BT103" s="276"/>
      <c r="BU103" s="276"/>
      <c r="BV103" s="276"/>
      <c r="BW103" s="274"/>
      <c r="BX103" s="274"/>
      <c r="BY103" s="274"/>
      <c r="BZ103" s="274"/>
      <c r="CA103" s="274"/>
      <c r="CB103" s="274"/>
      <c r="CC103" s="25"/>
      <c r="CD103" s="25"/>
    </row>
    <row r="104" spans="1:82" ht="13.5" customHeight="1">
      <c r="A104" s="299" t="s">
        <v>1350</v>
      </c>
      <c r="B104" s="299"/>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299"/>
      <c r="AZ104" s="299"/>
      <c r="BA104" s="299"/>
      <c r="BB104" s="299"/>
      <c r="BC104" s="299"/>
      <c r="BD104" s="299"/>
      <c r="BE104" s="299"/>
      <c r="BF104" s="299"/>
      <c r="BG104" s="299"/>
      <c r="BH104" s="299"/>
      <c r="BI104" s="299"/>
      <c r="BJ104" s="299"/>
      <c r="BK104" s="299"/>
      <c r="BL104" s="299"/>
      <c r="BM104" s="299"/>
      <c r="BN104" s="299"/>
      <c r="BO104" s="299"/>
      <c r="BP104" s="299"/>
      <c r="BQ104" s="284" t="s">
        <v>1349</v>
      </c>
      <c r="BR104" s="284"/>
      <c r="BS104" s="284"/>
      <c r="BT104" s="276"/>
      <c r="BU104" s="276"/>
      <c r="BV104" s="276"/>
      <c r="BW104" s="274"/>
      <c r="BX104" s="274"/>
      <c r="BY104" s="274"/>
      <c r="BZ104" s="274"/>
      <c r="CA104" s="274"/>
      <c r="CB104" s="274"/>
      <c r="CC104" s="25"/>
      <c r="CD104" s="25"/>
    </row>
    <row r="105" spans="1:82" ht="13.5" customHeight="1">
      <c r="A105" s="299" t="s">
        <v>1348</v>
      </c>
      <c r="B105" s="299"/>
      <c r="C105" s="299"/>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c r="AT105" s="299"/>
      <c r="AU105" s="299"/>
      <c r="AV105" s="299"/>
      <c r="AW105" s="299"/>
      <c r="AX105" s="299"/>
      <c r="AY105" s="299"/>
      <c r="AZ105" s="299"/>
      <c r="BA105" s="299"/>
      <c r="BB105" s="299"/>
      <c r="BC105" s="299"/>
      <c r="BD105" s="299"/>
      <c r="BE105" s="299"/>
      <c r="BF105" s="299"/>
      <c r="BG105" s="299"/>
      <c r="BH105" s="299"/>
      <c r="BI105" s="299"/>
      <c r="BJ105" s="299"/>
      <c r="BK105" s="299"/>
      <c r="BL105" s="299"/>
      <c r="BM105" s="299"/>
      <c r="BN105" s="299"/>
      <c r="BO105" s="299"/>
      <c r="BP105" s="299"/>
      <c r="BQ105" s="284" t="s">
        <v>1347</v>
      </c>
      <c r="BR105" s="284"/>
      <c r="BS105" s="284"/>
      <c r="BT105" s="276"/>
      <c r="BU105" s="276"/>
      <c r="BV105" s="276"/>
      <c r="BW105" s="274"/>
      <c r="BX105" s="274"/>
      <c r="BY105" s="274"/>
      <c r="BZ105" s="274"/>
      <c r="CA105" s="274"/>
      <c r="CB105" s="274"/>
      <c r="CC105" s="25"/>
      <c r="CD105" s="25"/>
    </row>
    <row r="106" spans="1:82" ht="14.25" customHeight="1">
      <c r="A106" s="299" t="s">
        <v>1346</v>
      </c>
      <c r="B106" s="299"/>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299"/>
      <c r="AO106" s="299"/>
      <c r="AP106" s="299"/>
      <c r="AQ106" s="299"/>
      <c r="AR106" s="299"/>
      <c r="AS106" s="299"/>
      <c r="AT106" s="299"/>
      <c r="AU106" s="299"/>
      <c r="AV106" s="299"/>
      <c r="AW106" s="299"/>
      <c r="AX106" s="299"/>
      <c r="AY106" s="299"/>
      <c r="AZ106" s="299"/>
      <c r="BA106" s="299"/>
      <c r="BB106" s="299"/>
      <c r="BC106" s="299"/>
      <c r="BD106" s="299"/>
      <c r="BE106" s="299"/>
      <c r="BF106" s="299"/>
      <c r="BG106" s="299"/>
      <c r="BH106" s="299"/>
      <c r="BI106" s="299"/>
      <c r="BJ106" s="299"/>
      <c r="BK106" s="299"/>
      <c r="BL106" s="299"/>
      <c r="BM106" s="299"/>
      <c r="BN106" s="299"/>
      <c r="BO106" s="299"/>
      <c r="BP106" s="299"/>
      <c r="BQ106" s="284" t="s">
        <v>1345</v>
      </c>
      <c r="BR106" s="284"/>
      <c r="BS106" s="284"/>
      <c r="BT106" s="276"/>
      <c r="BU106" s="276"/>
      <c r="BV106" s="276"/>
      <c r="BW106" s="274"/>
      <c r="BX106" s="274"/>
      <c r="BY106" s="274"/>
      <c r="BZ106" s="274"/>
      <c r="CA106" s="274"/>
      <c r="CB106" s="274"/>
      <c r="CC106" s="25"/>
      <c r="CD106" s="25"/>
    </row>
    <row r="107" spans="1:82" ht="13.5" customHeight="1">
      <c r="A107" s="299" t="s">
        <v>1344</v>
      </c>
      <c r="B107" s="299"/>
      <c r="C107" s="299"/>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c r="AJ107" s="299"/>
      <c r="AK107" s="299"/>
      <c r="AL107" s="299"/>
      <c r="AM107" s="299"/>
      <c r="AN107" s="299"/>
      <c r="AO107" s="299"/>
      <c r="AP107" s="299"/>
      <c r="AQ107" s="299"/>
      <c r="AR107" s="299"/>
      <c r="AS107" s="299"/>
      <c r="AT107" s="299"/>
      <c r="AU107" s="299"/>
      <c r="AV107" s="299"/>
      <c r="AW107" s="299"/>
      <c r="AX107" s="299"/>
      <c r="AY107" s="299"/>
      <c r="AZ107" s="299"/>
      <c r="BA107" s="299"/>
      <c r="BB107" s="299"/>
      <c r="BC107" s="299"/>
      <c r="BD107" s="299"/>
      <c r="BE107" s="299"/>
      <c r="BF107" s="299"/>
      <c r="BG107" s="299"/>
      <c r="BH107" s="299"/>
      <c r="BI107" s="299"/>
      <c r="BJ107" s="299"/>
      <c r="BK107" s="299"/>
      <c r="BL107" s="299"/>
      <c r="BM107" s="299"/>
      <c r="BN107" s="299"/>
      <c r="BO107" s="299"/>
      <c r="BP107" s="299"/>
      <c r="BQ107" s="284" t="s">
        <v>1343</v>
      </c>
      <c r="BR107" s="284"/>
      <c r="BS107" s="284"/>
      <c r="BT107" s="276"/>
      <c r="BU107" s="276"/>
      <c r="BV107" s="276"/>
      <c r="BW107" s="274"/>
      <c r="BX107" s="274"/>
      <c r="BY107" s="274"/>
      <c r="BZ107" s="274"/>
      <c r="CA107" s="274"/>
      <c r="CB107" s="274"/>
      <c r="CC107" s="25"/>
      <c r="CD107" s="25"/>
    </row>
    <row r="108" spans="1:82" ht="13.5" customHeight="1">
      <c r="A108" s="299" t="s">
        <v>1342</v>
      </c>
      <c r="B108" s="299"/>
      <c r="C108" s="299"/>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299"/>
      <c r="AY108" s="299"/>
      <c r="AZ108" s="299"/>
      <c r="BA108" s="299"/>
      <c r="BB108" s="299"/>
      <c r="BC108" s="299"/>
      <c r="BD108" s="299"/>
      <c r="BE108" s="299"/>
      <c r="BF108" s="299"/>
      <c r="BG108" s="299"/>
      <c r="BH108" s="299"/>
      <c r="BI108" s="299"/>
      <c r="BJ108" s="299"/>
      <c r="BK108" s="299"/>
      <c r="BL108" s="299"/>
      <c r="BM108" s="299"/>
      <c r="BN108" s="299"/>
      <c r="BO108" s="299"/>
      <c r="BP108" s="299"/>
      <c r="BQ108" s="284" t="s">
        <v>1341</v>
      </c>
      <c r="BR108" s="284"/>
      <c r="BS108" s="284"/>
      <c r="BT108" s="276"/>
      <c r="BU108" s="276"/>
      <c r="BV108" s="276"/>
      <c r="BW108" s="274"/>
      <c r="BX108" s="274"/>
      <c r="BY108" s="274"/>
      <c r="BZ108" s="274"/>
      <c r="CA108" s="274"/>
      <c r="CB108" s="274"/>
      <c r="CC108" s="25"/>
      <c r="CD108" s="25"/>
    </row>
    <row r="109" spans="1:82" ht="14.25" customHeight="1">
      <c r="A109" s="299" t="s">
        <v>1340</v>
      </c>
      <c r="B109" s="299"/>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299"/>
      <c r="AQ109" s="299"/>
      <c r="AR109" s="299"/>
      <c r="AS109" s="299"/>
      <c r="AT109" s="299"/>
      <c r="AU109" s="299"/>
      <c r="AV109" s="299"/>
      <c r="AW109" s="299"/>
      <c r="AX109" s="299"/>
      <c r="AY109" s="299"/>
      <c r="AZ109" s="299"/>
      <c r="BA109" s="299"/>
      <c r="BB109" s="299"/>
      <c r="BC109" s="299"/>
      <c r="BD109" s="299"/>
      <c r="BE109" s="299"/>
      <c r="BF109" s="299"/>
      <c r="BG109" s="299"/>
      <c r="BH109" s="299"/>
      <c r="BI109" s="299"/>
      <c r="BJ109" s="299"/>
      <c r="BK109" s="299"/>
      <c r="BL109" s="299"/>
      <c r="BM109" s="299"/>
      <c r="BN109" s="299"/>
      <c r="BO109" s="299"/>
      <c r="BP109" s="299"/>
      <c r="BQ109" s="284" t="s">
        <v>1339</v>
      </c>
      <c r="BR109" s="284"/>
      <c r="BS109" s="284"/>
      <c r="BT109" s="276"/>
      <c r="BU109" s="276"/>
      <c r="BV109" s="276"/>
      <c r="BW109" s="274"/>
      <c r="BX109" s="274"/>
      <c r="BY109" s="274"/>
      <c r="BZ109" s="274"/>
      <c r="CA109" s="274"/>
      <c r="CB109" s="274"/>
      <c r="CC109" s="25"/>
      <c r="CD109" s="25"/>
    </row>
    <row r="110" spans="1:82" ht="13.5" customHeight="1">
      <c r="A110" s="299" t="s">
        <v>1338</v>
      </c>
      <c r="B110" s="299"/>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299"/>
      <c r="AU110" s="299"/>
      <c r="AV110" s="299"/>
      <c r="AW110" s="299"/>
      <c r="AX110" s="299"/>
      <c r="AY110" s="299"/>
      <c r="AZ110" s="299"/>
      <c r="BA110" s="299"/>
      <c r="BB110" s="299"/>
      <c r="BC110" s="299"/>
      <c r="BD110" s="299"/>
      <c r="BE110" s="299"/>
      <c r="BF110" s="299"/>
      <c r="BG110" s="299"/>
      <c r="BH110" s="299"/>
      <c r="BI110" s="299"/>
      <c r="BJ110" s="299"/>
      <c r="BK110" s="299"/>
      <c r="BL110" s="299"/>
      <c r="BM110" s="299"/>
      <c r="BN110" s="299"/>
      <c r="BO110" s="299"/>
      <c r="BP110" s="299"/>
      <c r="BQ110" s="284" t="s">
        <v>1337</v>
      </c>
      <c r="BR110" s="284"/>
      <c r="BS110" s="284"/>
      <c r="BT110" s="276"/>
      <c r="BU110" s="276"/>
      <c r="BV110" s="276"/>
      <c r="BW110" s="274"/>
      <c r="BX110" s="274"/>
      <c r="BY110" s="274"/>
      <c r="BZ110" s="274"/>
      <c r="CA110" s="274"/>
      <c r="CB110" s="274"/>
      <c r="CC110" s="25"/>
      <c r="CD110" s="25"/>
    </row>
    <row r="111" spans="1:82" ht="25.5" customHeight="1">
      <c r="A111" s="300" t="s">
        <v>1336</v>
      </c>
      <c r="B111" s="300"/>
      <c r="C111" s="300"/>
      <c r="D111" s="300"/>
      <c r="E111" s="300"/>
      <c r="F111" s="300"/>
      <c r="G111" s="300"/>
      <c r="H111" s="300"/>
      <c r="I111" s="300"/>
      <c r="J111" s="300"/>
      <c r="K111" s="300"/>
      <c r="L111" s="300"/>
      <c r="M111" s="300"/>
      <c r="N111" s="300"/>
      <c r="O111" s="300"/>
      <c r="P111" s="300"/>
      <c r="Q111" s="300"/>
      <c r="R111" s="300"/>
      <c r="S111" s="300"/>
      <c r="T111" s="300"/>
      <c r="U111" s="300"/>
      <c r="V111" s="300"/>
      <c r="W111" s="300"/>
      <c r="X111" s="300"/>
      <c r="Y111" s="300"/>
      <c r="Z111" s="300"/>
      <c r="AA111" s="300"/>
      <c r="AB111" s="300"/>
      <c r="AC111" s="300"/>
      <c r="AD111" s="300"/>
      <c r="AE111" s="300"/>
      <c r="AF111" s="300"/>
      <c r="AG111" s="300"/>
      <c r="AH111" s="300"/>
      <c r="AI111" s="300"/>
      <c r="AJ111" s="300"/>
      <c r="AK111" s="300"/>
      <c r="AL111" s="300"/>
      <c r="AM111" s="300"/>
      <c r="AN111" s="300"/>
      <c r="AO111" s="300"/>
      <c r="AP111" s="300"/>
      <c r="AQ111" s="300"/>
      <c r="AR111" s="300"/>
      <c r="AS111" s="300"/>
      <c r="AT111" s="300"/>
      <c r="AU111" s="300"/>
      <c r="AV111" s="300"/>
      <c r="AW111" s="300"/>
      <c r="AX111" s="300"/>
      <c r="AY111" s="300"/>
      <c r="AZ111" s="300"/>
      <c r="BA111" s="300"/>
      <c r="BB111" s="300"/>
      <c r="BC111" s="300"/>
      <c r="BD111" s="300"/>
      <c r="BE111" s="300"/>
      <c r="BF111" s="300"/>
      <c r="BG111" s="300"/>
      <c r="BH111" s="300"/>
      <c r="BI111" s="300"/>
      <c r="BJ111" s="300"/>
      <c r="BK111" s="300"/>
      <c r="BL111" s="300"/>
      <c r="BM111" s="300"/>
      <c r="BN111" s="300"/>
      <c r="BO111" s="300"/>
      <c r="BP111" s="300"/>
      <c r="BQ111" s="284" t="s">
        <v>1335</v>
      </c>
      <c r="BR111" s="284"/>
      <c r="BS111" s="284"/>
      <c r="BT111" s="276"/>
      <c r="BU111" s="276"/>
      <c r="BV111" s="276"/>
      <c r="BW111" s="274"/>
      <c r="BX111" s="274"/>
      <c r="BY111" s="274"/>
      <c r="BZ111" s="274"/>
      <c r="CA111" s="274"/>
      <c r="CB111" s="274"/>
      <c r="CC111" s="25"/>
      <c r="CD111" s="25"/>
    </row>
    <row r="112" spans="1:82" ht="26.25" customHeight="1">
      <c r="A112" s="300" t="s">
        <v>1334</v>
      </c>
      <c r="B112" s="300"/>
      <c r="C112" s="300"/>
      <c r="D112" s="300"/>
      <c r="E112" s="300"/>
      <c r="F112" s="300"/>
      <c r="G112" s="300"/>
      <c r="H112" s="300"/>
      <c r="I112" s="300"/>
      <c r="J112" s="300"/>
      <c r="K112" s="300"/>
      <c r="L112" s="300"/>
      <c r="M112" s="300"/>
      <c r="N112" s="300"/>
      <c r="O112" s="300"/>
      <c r="P112" s="300"/>
      <c r="Q112" s="300"/>
      <c r="R112" s="300"/>
      <c r="S112" s="300"/>
      <c r="T112" s="300"/>
      <c r="U112" s="300"/>
      <c r="V112" s="300"/>
      <c r="W112" s="300"/>
      <c r="X112" s="300"/>
      <c r="Y112" s="300"/>
      <c r="Z112" s="300"/>
      <c r="AA112" s="300"/>
      <c r="AB112" s="300"/>
      <c r="AC112" s="300"/>
      <c r="AD112" s="300"/>
      <c r="AE112" s="300"/>
      <c r="AF112" s="300"/>
      <c r="AG112" s="300"/>
      <c r="AH112" s="300"/>
      <c r="AI112" s="300"/>
      <c r="AJ112" s="300"/>
      <c r="AK112" s="300"/>
      <c r="AL112" s="300"/>
      <c r="AM112" s="300"/>
      <c r="AN112" s="300"/>
      <c r="AO112" s="300"/>
      <c r="AP112" s="300"/>
      <c r="AQ112" s="300"/>
      <c r="AR112" s="300"/>
      <c r="AS112" s="300"/>
      <c r="AT112" s="300"/>
      <c r="AU112" s="300"/>
      <c r="AV112" s="300"/>
      <c r="AW112" s="300"/>
      <c r="AX112" s="300"/>
      <c r="AY112" s="300"/>
      <c r="AZ112" s="300"/>
      <c r="BA112" s="300"/>
      <c r="BB112" s="300"/>
      <c r="BC112" s="300"/>
      <c r="BD112" s="300"/>
      <c r="BE112" s="300"/>
      <c r="BF112" s="300"/>
      <c r="BG112" s="300"/>
      <c r="BH112" s="300"/>
      <c r="BI112" s="300"/>
      <c r="BJ112" s="300"/>
      <c r="BK112" s="300"/>
      <c r="BL112" s="300"/>
      <c r="BM112" s="300"/>
      <c r="BN112" s="300"/>
      <c r="BO112" s="300"/>
      <c r="BP112" s="300"/>
      <c r="BQ112" s="284" t="s">
        <v>1333</v>
      </c>
      <c r="BR112" s="284"/>
      <c r="BS112" s="284"/>
      <c r="BT112" s="276">
        <f>BT86+BT101</f>
        <v>17139170.59119999</v>
      </c>
      <c r="BU112" s="276"/>
      <c r="BV112" s="276"/>
      <c r="BW112" s="274"/>
      <c r="BX112" s="274"/>
      <c r="BY112" s="274"/>
      <c r="BZ112" s="274"/>
      <c r="CA112" s="274"/>
      <c r="CB112" s="274"/>
      <c r="CC112" s="25"/>
      <c r="CD112" s="25"/>
    </row>
    <row r="113" spans="1:82" ht="25.5" customHeight="1">
      <c r="A113" s="301" t="s">
        <v>1332</v>
      </c>
      <c r="B113" s="301"/>
      <c r="C113" s="301"/>
      <c r="D113" s="301"/>
      <c r="E113" s="301"/>
      <c r="F113" s="301"/>
      <c r="G113" s="301"/>
      <c r="H113" s="301"/>
      <c r="I113" s="301"/>
      <c r="J113" s="301"/>
      <c r="K113" s="301"/>
      <c r="L113" s="301"/>
      <c r="M113" s="301"/>
      <c r="N113" s="301"/>
      <c r="O113" s="301"/>
      <c r="P113" s="301"/>
      <c r="Q113" s="301"/>
      <c r="R113" s="301"/>
      <c r="S113" s="301"/>
      <c r="T113" s="301"/>
      <c r="U113" s="301"/>
      <c r="V113" s="301"/>
      <c r="W113" s="301"/>
      <c r="X113" s="301"/>
      <c r="Y113" s="301"/>
      <c r="Z113" s="301"/>
      <c r="AA113" s="301"/>
      <c r="AB113" s="301"/>
      <c r="AC113" s="301"/>
      <c r="AD113" s="301"/>
      <c r="AE113" s="301"/>
      <c r="AF113" s="301"/>
      <c r="AG113" s="301"/>
      <c r="AH113" s="301"/>
      <c r="AI113" s="301"/>
      <c r="AJ113" s="301"/>
      <c r="AK113" s="301"/>
      <c r="AL113" s="301"/>
      <c r="AM113" s="301"/>
      <c r="AN113" s="301"/>
      <c r="AO113" s="301"/>
      <c r="AP113" s="301"/>
      <c r="AQ113" s="301"/>
      <c r="AR113" s="301"/>
      <c r="AS113" s="301"/>
      <c r="AT113" s="301"/>
      <c r="AU113" s="301"/>
      <c r="AV113" s="301"/>
      <c r="AW113" s="301"/>
      <c r="AX113" s="301"/>
      <c r="AY113" s="301"/>
      <c r="AZ113" s="301"/>
      <c r="BA113" s="301"/>
      <c r="BB113" s="301"/>
      <c r="BC113" s="301"/>
      <c r="BD113" s="301"/>
      <c r="BE113" s="301"/>
      <c r="BF113" s="301"/>
      <c r="BG113" s="301"/>
      <c r="BH113" s="301"/>
      <c r="BI113" s="301"/>
      <c r="BJ113" s="301"/>
      <c r="BK113" s="301"/>
      <c r="BL113" s="301"/>
      <c r="BM113" s="301"/>
      <c r="BN113" s="301"/>
      <c r="BO113" s="301"/>
      <c r="BP113" s="301"/>
      <c r="BQ113" s="301"/>
      <c r="BR113" s="301"/>
      <c r="BS113" s="301"/>
      <c r="BT113" s="275" t="s">
        <v>244</v>
      </c>
      <c r="BU113" s="275"/>
      <c r="BV113" s="275"/>
      <c r="BW113" s="275" t="s">
        <v>243</v>
      </c>
      <c r="BX113" s="275"/>
      <c r="BY113" s="275"/>
      <c r="BZ113" s="275"/>
      <c r="CA113" s="275"/>
      <c r="CB113" s="275"/>
      <c r="CC113" s="25"/>
      <c r="CD113" s="25"/>
    </row>
    <row r="114" spans="1:82" ht="12" customHeight="1">
      <c r="A114" s="25"/>
      <c r="B114" s="298" t="s">
        <v>1331</v>
      </c>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8"/>
      <c r="AC114" s="298"/>
      <c r="AD114" s="298"/>
      <c r="AE114" s="298"/>
      <c r="AF114" s="298"/>
      <c r="AG114" s="298"/>
      <c r="AH114" s="298"/>
      <c r="AI114" s="298"/>
      <c r="AJ114" s="298"/>
      <c r="AK114" s="298"/>
      <c r="AL114" s="298"/>
      <c r="AM114" s="298"/>
      <c r="AN114" s="298"/>
      <c r="AO114" s="298"/>
      <c r="AP114" s="298"/>
      <c r="AQ114" s="298"/>
      <c r="AR114" s="298"/>
      <c r="AS114" s="272" t="s">
        <v>1321</v>
      </c>
      <c r="AT114" s="272"/>
      <c r="AU114" s="272"/>
      <c r="AV114" s="272"/>
      <c r="AW114" s="272"/>
      <c r="AX114" s="272"/>
      <c r="AY114" s="272"/>
      <c r="AZ114" s="272"/>
      <c r="BA114" s="272"/>
      <c r="BB114" s="272"/>
      <c r="BC114" s="272"/>
      <c r="BD114" s="272"/>
      <c r="BE114" s="272"/>
      <c r="BF114" s="272"/>
      <c r="BG114" s="272"/>
      <c r="BH114" s="272"/>
      <c r="BI114" s="272"/>
      <c r="BJ114" s="272"/>
      <c r="BK114" s="272"/>
      <c r="BL114" s="272"/>
      <c r="BM114" s="272"/>
      <c r="BN114" s="272"/>
      <c r="BO114" s="272"/>
      <c r="BP114" s="272"/>
      <c r="BQ114" s="281">
        <v>56</v>
      </c>
      <c r="BR114" s="281"/>
      <c r="BS114" s="281"/>
      <c r="BT114" s="281"/>
      <c r="BU114" s="272"/>
      <c r="BV114" s="272"/>
      <c r="BW114" s="272"/>
      <c r="BX114" s="273"/>
      <c r="BY114" s="273"/>
      <c r="BZ114" s="273"/>
      <c r="CA114" s="273"/>
      <c r="CB114" s="273"/>
      <c r="CC114" s="273"/>
      <c r="CD114" s="25"/>
    </row>
    <row r="115" spans="1:82" ht="12" customHeight="1">
      <c r="A115" s="25"/>
      <c r="B115" s="297"/>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c r="AA115" s="297"/>
      <c r="AB115" s="297"/>
      <c r="AC115" s="297"/>
      <c r="AD115" s="297"/>
      <c r="AE115" s="297"/>
      <c r="AF115" s="297"/>
      <c r="AG115" s="297"/>
      <c r="AH115" s="297"/>
      <c r="AI115" s="297"/>
      <c r="AJ115" s="297"/>
      <c r="AK115" s="297"/>
      <c r="AL115" s="297"/>
      <c r="AM115" s="297"/>
      <c r="AN115" s="297"/>
      <c r="AO115" s="297"/>
      <c r="AP115" s="297"/>
      <c r="AQ115" s="297"/>
      <c r="AR115" s="297"/>
      <c r="AS115" s="272" t="s">
        <v>1320</v>
      </c>
      <c r="AT115" s="272"/>
      <c r="AU115" s="272"/>
      <c r="AV115" s="272"/>
      <c r="AW115" s="272"/>
      <c r="AX115" s="272"/>
      <c r="AY115" s="272"/>
      <c r="AZ115" s="272"/>
      <c r="BA115" s="272"/>
      <c r="BB115" s="272"/>
      <c r="BC115" s="272"/>
      <c r="BD115" s="272"/>
      <c r="BE115" s="272"/>
      <c r="BF115" s="272"/>
      <c r="BG115" s="272"/>
      <c r="BH115" s="272"/>
      <c r="BI115" s="272"/>
      <c r="BJ115" s="272"/>
      <c r="BK115" s="272"/>
      <c r="BL115" s="272"/>
      <c r="BM115" s="272"/>
      <c r="BN115" s="272"/>
      <c r="BO115" s="272"/>
      <c r="BP115" s="272"/>
      <c r="BQ115" s="281">
        <v>57</v>
      </c>
      <c r="BR115" s="281"/>
      <c r="BS115" s="281"/>
      <c r="BT115" s="281"/>
      <c r="BU115" s="273">
        <v>74924616.52</v>
      </c>
      <c r="BV115" s="273"/>
      <c r="BW115" s="273"/>
      <c r="BX115" s="272"/>
      <c r="BY115" s="272"/>
      <c r="BZ115" s="272"/>
      <c r="CA115" s="272"/>
      <c r="CB115" s="272"/>
      <c r="CC115" s="272"/>
      <c r="CD115" s="25"/>
    </row>
    <row r="116" spans="1:82" ht="12.75" customHeight="1">
      <c r="A116" s="25"/>
      <c r="B116" s="297" t="s">
        <v>1330</v>
      </c>
      <c r="C116" s="297"/>
      <c r="D116" s="297"/>
      <c r="E116" s="297"/>
      <c r="F116" s="297"/>
      <c r="G116" s="297"/>
      <c r="H116" s="297"/>
      <c r="I116" s="297"/>
      <c r="J116" s="297"/>
      <c r="K116" s="297"/>
      <c r="L116" s="297"/>
      <c r="M116" s="297"/>
      <c r="N116" s="297"/>
      <c r="O116" s="297"/>
      <c r="P116" s="297"/>
      <c r="Q116" s="297"/>
      <c r="R116" s="297"/>
      <c r="S116" s="297"/>
      <c r="T116" s="297"/>
      <c r="U116" s="297"/>
      <c r="V116" s="297"/>
      <c r="W116" s="297"/>
      <c r="X116" s="297"/>
      <c r="Y116" s="297"/>
      <c r="Z116" s="297"/>
      <c r="AA116" s="297"/>
      <c r="AB116" s="297"/>
      <c r="AC116" s="297"/>
      <c r="AD116" s="297"/>
      <c r="AE116" s="297"/>
      <c r="AF116" s="297"/>
      <c r="AG116" s="297"/>
      <c r="AH116" s="297"/>
      <c r="AI116" s="297"/>
      <c r="AJ116" s="297"/>
      <c r="AK116" s="297"/>
      <c r="AL116" s="297"/>
      <c r="AM116" s="297"/>
      <c r="AN116" s="297"/>
      <c r="AO116" s="297"/>
      <c r="AP116" s="297"/>
      <c r="AQ116" s="297"/>
      <c r="AR116" s="297"/>
      <c r="AS116" s="297"/>
      <c r="AT116" s="297"/>
      <c r="AU116" s="297"/>
      <c r="AV116" s="297"/>
      <c r="AW116" s="297"/>
      <c r="AX116" s="297"/>
      <c r="AY116" s="297"/>
      <c r="AZ116" s="297"/>
      <c r="BA116" s="297"/>
      <c r="BB116" s="297"/>
      <c r="BC116" s="297"/>
      <c r="BD116" s="297"/>
      <c r="BE116" s="297"/>
      <c r="BF116" s="297"/>
      <c r="BG116" s="297"/>
      <c r="BH116" s="297"/>
      <c r="BI116" s="297"/>
      <c r="BJ116" s="297"/>
      <c r="BK116" s="297"/>
      <c r="BL116" s="297"/>
      <c r="BM116" s="297"/>
      <c r="BN116" s="297"/>
      <c r="BO116" s="297"/>
      <c r="BP116" s="297"/>
      <c r="BQ116" s="281">
        <v>58</v>
      </c>
      <c r="BR116" s="281"/>
      <c r="BS116" s="281"/>
      <c r="BT116" s="281"/>
      <c r="BU116" s="273">
        <f>BT112</f>
        <v>17139170.59119999</v>
      </c>
      <c r="BV116" s="273"/>
      <c r="BW116" s="273"/>
      <c r="BX116" s="272"/>
      <c r="BY116" s="272"/>
      <c r="BZ116" s="272"/>
      <c r="CA116" s="272"/>
      <c r="CB116" s="272"/>
      <c r="CC116" s="272"/>
      <c r="CD116" s="25"/>
    </row>
    <row r="117" spans="1:82" ht="12" customHeight="1">
      <c r="A117" s="25"/>
      <c r="B117" s="298" t="s">
        <v>1329</v>
      </c>
      <c r="C117" s="298"/>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c r="AA117" s="298"/>
      <c r="AB117" s="298"/>
      <c r="AC117" s="298"/>
      <c r="AD117" s="298"/>
      <c r="AE117" s="298"/>
      <c r="AF117" s="298"/>
      <c r="AG117" s="298"/>
      <c r="AH117" s="298"/>
      <c r="AI117" s="298"/>
      <c r="AJ117" s="298"/>
      <c r="AK117" s="298"/>
      <c r="AL117" s="298"/>
      <c r="AM117" s="298"/>
      <c r="AN117" s="298"/>
      <c r="AO117" s="298"/>
      <c r="AP117" s="298"/>
      <c r="AQ117" s="298"/>
      <c r="AR117" s="298"/>
      <c r="AS117" s="272" t="s">
        <v>1328</v>
      </c>
      <c r="AT117" s="272"/>
      <c r="AU117" s="272"/>
      <c r="AV117" s="272"/>
      <c r="AW117" s="272"/>
      <c r="AX117" s="272"/>
      <c r="AY117" s="272"/>
      <c r="AZ117" s="272"/>
      <c r="BA117" s="272"/>
      <c r="BB117" s="272"/>
      <c r="BC117" s="272"/>
      <c r="BD117" s="272"/>
      <c r="BE117" s="272"/>
      <c r="BF117" s="272"/>
      <c r="BG117" s="272"/>
      <c r="BH117" s="272"/>
      <c r="BI117" s="272"/>
      <c r="BJ117" s="272"/>
      <c r="BK117" s="272"/>
      <c r="BL117" s="272"/>
      <c r="BM117" s="272"/>
      <c r="BN117" s="272"/>
      <c r="BO117" s="272"/>
      <c r="BP117" s="272"/>
      <c r="BQ117" s="281">
        <v>59</v>
      </c>
      <c r="BR117" s="281"/>
      <c r="BS117" s="281"/>
      <c r="BT117" s="281"/>
      <c r="BU117" s="272"/>
      <c r="BV117" s="272"/>
      <c r="BW117" s="272"/>
      <c r="BX117" s="273">
        <f>168563369.82-68741270.69</f>
        <v>99822099.13</v>
      </c>
      <c r="BY117" s="273"/>
      <c r="BZ117" s="273"/>
      <c r="CA117" s="273"/>
      <c r="CB117" s="273"/>
      <c r="CC117" s="273"/>
      <c r="CD117" s="25"/>
    </row>
    <row r="118" spans="1:82" ht="12" customHeight="1">
      <c r="A118" s="25"/>
      <c r="B118" s="297"/>
      <c r="C118" s="297"/>
      <c r="D118" s="297"/>
      <c r="E118" s="297"/>
      <c r="F118" s="297"/>
      <c r="G118" s="297"/>
      <c r="H118" s="297"/>
      <c r="I118" s="297"/>
      <c r="J118" s="297"/>
      <c r="K118" s="297"/>
      <c r="L118" s="297"/>
      <c r="M118" s="297"/>
      <c r="N118" s="297"/>
      <c r="O118" s="297"/>
      <c r="P118" s="297"/>
      <c r="Q118" s="297"/>
      <c r="R118" s="297"/>
      <c r="S118" s="297"/>
      <c r="T118" s="297"/>
      <c r="U118" s="297"/>
      <c r="V118" s="297"/>
      <c r="W118" s="297"/>
      <c r="X118" s="297"/>
      <c r="Y118" s="297"/>
      <c r="Z118" s="297"/>
      <c r="AA118" s="297"/>
      <c r="AB118" s="297"/>
      <c r="AC118" s="297"/>
      <c r="AD118" s="297"/>
      <c r="AE118" s="297"/>
      <c r="AF118" s="297"/>
      <c r="AG118" s="297"/>
      <c r="AH118" s="297"/>
      <c r="AI118" s="297"/>
      <c r="AJ118" s="297"/>
      <c r="AK118" s="297"/>
      <c r="AL118" s="297"/>
      <c r="AM118" s="297"/>
      <c r="AN118" s="297"/>
      <c r="AO118" s="297"/>
      <c r="AP118" s="297"/>
      <c r="AQ118" s="297"/>
      <c r="AR118" s="297"/>
      <c r="AS118" s="272" t="s">
        <v>1327</v>
      </c>
      <c r="AT118" s="272"/>
      <c r="AU118" s="272"/>
      <c r="AV118" s="272"/>
      <c r="AW118" s="272"/>
      <c r="AX118" s="272"/>
      <c r="AY118" s="272"/>
      <c r="AZ118" s="272"/>
      <c r="BA118" s="272"/>
      <c r="BB118" s="272"/>
      <c r="BC118" s="272"/>
      <c r="BD118" s="272"/>
      <c r="BE118" s="272"/>
      <c r="BF118" s="272"/>
      <c r="BG118" s="272"/>
      <c r="BH118" s="272"/>
      <c r="BI118" s="272"/>
      <c r="BJ118" s="272"/>
      <c r="BK118" s="272"/>
      <c r="BL118" s="272"/>
      <c r="BM118" s="272"/>
      <c r="BN118" s="272"/>
      <c r="BO118" s="272"/>
      <c r="BP118" s="272"/>
      <c r="BQ118" s="281">
        <v>60</v>
      </c>
      <c r="BR118" s="281"/>
      <c r="BS118" s="281"/>
      <c r="BT118" s="281"/>
      <c r="BU118" s="272"/>
      <c r="BV118" s="272"/>
      <c r="BW118" s="272"/>
      <c r="BX118" s="273">
        <v>0</v>
      </c>
      <c r="BY118" s="273"/>
      <c r="BZ118" s="273"/>
      <c r="CA118" s="273"/>
      <c r="CB118" s="273"/>
      <c r="CC118" s="273"/>
      <c r="CD118" s="25"/>
    </row>
    <row r="119" spans="1:82" ht="12.75" customHeight="1">
      <c r="A119" s="25"/>
      <c r="B119" s="297" t="s">
        <v>1326</v>
      </c>
      <c r="C119" s="297"/>
      <c r="D119" s="297"/>
      <c r="E119" s="297"/>
      <c r="F119" s="297"/>
      <c r="G119" s="297"/>
      <c r="H119" s="297"/>
      <c r="I119" s="297"/>
      <c r="J119" s="297"/>
      <c r="K119" s="297"/>
      <c r="L119" s="297"/>
      <c r="M119" s="297"/>
      <c r="N119" s="297"/>
      <c r="O119" s="297"/>
      <c r="P119" s="297"/>
      <c r="Q119" s="297"/>
      <c r="R119" s="297"/>
      <c r="S119" s="297"/>
      <c r="T119" s="297"/>
      <c r="U119" s="297"/>
      <c r="V119" s="297"/>
      <c r="W119" s="297"/>
      <c r="X119" s="297"/>
      <c r="Y119" s="297"/>
      <c r="Z119" s="297"/>
      <c r="AA119" s="297"/>
      <c r="AB119" s="297"/>
      <c r="AC119" s="297"/>
      <c r="AD119" s="297"/>
      <c r="AE119" s="297"/>
      <c r="AF119" s="297"/>
      <c r="AG119" s="297"/>
      <c r="AH119" s="297"/>
      <c r="AI119" s="297"/>
      <c r="AJ119" s="297"/>
      <c r="AK119" s="297"/>
      <c r="AL119" s="297"/>
      <c r="AM119" s="297"/>
      <c r="AN119" s="297"/>
      <c r="AO119" s="297"/>
      <c r="AP119" s="297"/>
      <c r="AQ119" s="297"/>
      <c r="AR119" s="297"/>
      <c r="AS119" s="297"/>
      <c r="AT119" s="297"/>
      <c r="AU119" s="297"/>
      <c r="AV119" s="297"/>
      <c r="AW119" s="297"/>
      <c r="AX119" s="297"/>
      <c r="AY119" s="297"/>
      <c r="AZ119" s="297"/>
      <c r="BA119" s="297"/>
      <c r="BB119" s="297"/>
      <c r="BC119" s="297"/>
      <c r="BD119" s="297"/>
      <c r="BE119" s="297"/>
      <c r="BF119" s="297"/>
      <c r="BG119" s="297"/>
      <c r="BH119" s="297"/>
      <c r="BI119" s="297"/>
      <c r="BJ119" s="297"/>
      <c r="BK119" s="297"/>
      <c r="BL119" s="297"/>
      <c r="BM119" s="297"/>
      <c r="BN119" s="297"/>
      <c r="BO119" s="297"/>
      <c r="BP119" s="297"/>
      <c r="BQ119" s="281">
        <v>61</v>
      </c>
      <c r="BR119" s="281"/>
      <c r="BS119" s="281"/>
      <c r="BT119" s="281"/>
      <c r="BU119" s="272"/>
      <c r="BV119" s="272"/>
      <c r="BW119" s="272"/>
      <c r="BX119" s="273">
        <v>0</v>
      </c>
      <c r="BY119" s="273"/>
      <c r="BZ119" s="273"/>
      <c r="CA119" s="273"/>
      <c r="CB119" s="273"/>
      <c r="CC119" s="273"/>
      <c r="CD119" s="25"/>
    </row>
    <row r="120" spans="1:82" ht="12" customHeight="1">
      <c r="A120" s="25"/>
      <c r="B120" s="297" t="s">
        <v>1325</v>
      </c>
      <c r="C120" s="297"/>
      <c r="D120" s="297"/>
      <c r="E120" s="297"/>
      <c r="F120" s="297"/>
      <c r="G120" s="297"/>
      <c r="H120" s="297"/>
      <c r="I120" s="297"/>
      <c r="J120" s="297"/>
      <c r="K120" s="297"/>
      <c r="L120" s="297"/>
      <c r="M120" s="297"/>
      <c r="N120" s="297"/>
      <c r="O120" s="297"/>
      <c r="P120" s="297"/>
      <c r="Q120" s="297"/>
      <c r="R120" s="297"/>
      <c r="S120" s="297"/>
      <c r="T120" s="297"/>
      <c r="U120" s="297"/>
      <c r="V120" s="297"/>
      <c r="W120" s="297"/>
      <c r="X120" s="297"/>
      <c r="Y120" s="297"/>
      <c r="Z120" s="297"/>
      <c r="AA120" s="297"/>
      <c r="AB120" s="297"/>
      <c r="AC120" s="297"/>
      <c r="AD120" s="297"/>
      <c r="AE120" s="297"/>
      <c r="AF120" s="297"/>
      <c r="AG120" s="297"/>
      <c r="AH120" s="297"/>
      <c r="AI120" s="297"/>
      <c r="AJ120" s="297"/>
      <c r="AK120" s="297"/>
      <c r="AL120" s="297"/>
      <c r="AM120" s="297"/>
      <c r="AN120" s="297"/>
      <c r="AO120" s="297"/>
      <c r="AP120" s="297"/>
      <c r="AQ120" s="297"/>
      <c r="AR120" s="297"/>
      <c r="AS120" s="297"/>
      <c r="AT120" s="297"/>
      <c r="AU120" s="297"/>
      <c r="AV120" s="297"/>
      <c r="AW120" s="297"/>
      <c r="AX120" s="297"/>
      <c r="AY120" s="297"/>
      <c r="AZ120" s="297"/>
      <c r="BA120" s="297"/>
      <c r="BB120" s="297"/>
      <c r="BC120" s="297"/>
      <c r="BD120" s="297"/>
      <c r="BE120" s="297"/>
      <c r="BF120" s="297"/>
      <c r="BG120" s="297"/>
      <c r="BH120" s="297"/>
      <c r="BI120" s="297"/>
      <c r="BJ120" s="297"/>
      <c r="BK120" s="297"/>
      <c r="BL120" s="297"/>
      <c r="BM120" s="297"/>
      <c r="BN120" s="297"/>
      <c r="BO120" s="297"/>
      <c r="BP120" s="297"/>
      <c r="BQ120" s="281">
        <v>62</v>
      </c>
      <c r="BR120" s="281"/>
      <c r="BS120" s="281"/>
      <c r="BT120" s="281"/>
      <c r="BU120" s="272"/>
      <c r="BV120" s="272"/>
      <c r="BW120" s="272"/>
      <c r="BX120" s="273">
        <v>0</v>
      </c>
      <c r="BY120" s="273"/>
      <c r="BZ120" s="273"/>
      <c r="CA120" s="273"/>
      <c r="CB120" s="273"/>
      <c r="CC120" s="273"/>
      <c r="CD120" s="25"/>
    </row>
    <row r="121" spans="1:82" ht="12" customHeight="1">
      <c r="A121" s="25"/>
      <c r="B121" s="297" t="s">
        <v>1324</v>
      </c>
      <c r="C121" s="297"/>
      <c r="D121" s="297"/>
      <c r="E121" s="297"/>
      <c r="F121" s="297"/>
      <c r="G121" s="297"/>
      <c r="H121" s="297"/>
      <c r="I121" s="297"/>
      <c r="J121" s="297"/>
      <c r="K121" s="297"/>
      <c r="L121" s="297"/>
      <c r="M121" s="297"/>
      <c r="N121" s="297"/>
      <c r="O121" s="297"/>
      <c r="P121" s="297"/>
      <c r="Q121" s="297"/>
      <c r="R121" s="297"/>
      <c r="S121" s="297"/>
      <c r="T121" s="297"/>
      <c r="U121" s="297"/>
      <c r="V121" s="297"/>
      <c r="W121" s="297"/>
      <c r="X121" s="297"/>
      <c r="Y121" s="297"/>
      <c r="Z121" s="297"/>
      <c r="AA121" s="297"/>
      <c r="AB121" s="297"/>
      <c r="AC121" s="297"/>
      <c r="AD121" s="297"/>
      <c r="AE121" s="297"/>
      <c r="AF121" s="297"/>
      <c r="AG121" s="297"/>
      <c r="AH121" s="297"/>
      <c r="AI121" s="297"/>
      <c r="AJ121" s="297"/>
      <c r="AK121" s="297"/>
      <c r="AL121" s="297"/>
      <c r="AM121" s="297"/>
      <c r="AN121" s="297"/>
      <c r="AO121" s="297"/>
      <c r="AP121" s="297"/>
      <c r="AQ121" s="297"/>
      <c r="AR121" s="297"/>
      <c r="AS121" s="297"/>
      <c r="AT121" s="297"/>
      <c r="AU121" s="297"/>
      <c r="AV121" s="297"/>
      <c r="AW121" s="297"/>
      <c r="AX121" s="297"/>
      <c r="AY121" s="297"/>
      <c r="AZ121" s="297"/>
      <c r="BA121" s="297"/>
      <c r="BB121" s="297"/>
      <c r="BC121" s="297"/>
      <c r="BD121" s="297"/>
      <c r="BE121" s="297"/>
      <c r="BF121" s="297"/>
      <c r="BG121" s="297"/>
      <c r="BH121" s="297"/>
      <c r="BI121" s="297"/>
      <c r="BJ121" s="297"/>
      <c r="BK121" s="297"/>
      <c r="BL121" s="297"/>
      <c r="BM121" s="297"/>
      <c r="BN121" s="297"/>
      <c r="BO121" s="297"/>
      <c r="BP121" s="297"/>
      <c r="BQ121" s="281">
        <v>63</v>
      </c>
      <c r="BR121" s="281"/>
      <c r="BS121" s="281"/>
      <c r="BT121" s="281"/>
      <c r="BU121" s="272"/>
      <c r="BV121" s="272"/>
      <c r="BW121" s="272"/>
      <c r="BX121" s="273">
        <v>0</v>
      </c>
      <c r="BY121" s="273"/>
      <c r="BZ121" s="273"/>
      <c r="CA121" s="273"/>
      <c r="CB121" s="273"/>
      <c r="CC121" s="273"/>
      <c r="CD121" s="25"/>
    </row>
    <row r="122" spans="1:82" ht="12.75" customHeight="1">
      <c r="A122" s="25"/>
      <c r="B122" s="297" t="s">
        <v>1323</v>
      </c>
      <c r="C122" s="297"/>
      <c r="D122" s="297"/>
      <c r="E122" s="297"/>
      <c r="F122" s="297"/>
      <c r="G122" s="297"/>
      <c r="H122" s="297"/>
      <c r="I122" s="297"/>
      <c r="J122" s="297"/>
      <c r="K122" s="297"/>
      <c r="L122" s="297"/>
      <c r="M122" s="297"/>
      <c r="N122" s="297"/>
      <c r="O122" s="297"/>
      <c r="P122" s="297"/>
      <c r="Q122" s="297"/>
      <c r="R122" s="297"/>
      <c r="S122" s="297"/>
      <c r="T122" s="297"/>
      <c r="U122" s="297"/>
      <c r="V122" s="297"/>
      <c r="W122" s="297"/>
      <c r="X122" s="297"/>
      <c r="Y122" s="297"/>
      <c r="Z122" s="297"/>
      <c r="AA122" s="297"/>
      <c r="AB122" s="297"/>
      <c r="AC122" s="297"/>
      <c r="AD122" s="297"/>
      <c r="AE122" s="297"/>
      <c r="AF122" s="297"/>
      <c r="AG122" s="297"/>
      <c r="AH122" s="297"/>
      <c r="AI122" s="297"/>
      <c r="AJ122" s="297"/>
      <c r="AK122" s="297"/>
      <c r="AL122" s="297"/>
      <c r="AM122" s="297"/>
      <c r="AN122" s="297"/>
      <c r="AO122" s="297"/>
      <c r="AP122" s="297"/>
      <c r="AQ122" s="297"/>
      <c r="AR122" s="297"/>
      <c r="AS122" s="297"/>
      <c r="AT122" s="297"/>
      <c r="AU122" s="297"/>
      <c r="AV122" s="297"/>
      <c r="AW122" s="297"/>
      <c r="AX122" s="297"/>
      <c r="AY122" s="297"/>
      <c r="AZ122" s="297"/>
      <c r="BA122" s="297"/>
      <c r="BB122" s="297"/>
      <c r="BC122" s="297"/>
      <c r="BD122" s="297"/>
      <c r="BE122" s="297"/>
      <c r="BF122" s="297"/>
      <c r="BG122" s="297"/>
      <c r="BH122" s="297"/>
      <c r="BI122" s="297"/>
      <c r="BJ122" s="297"/>
      <c r="BK122" s="297"/>
      <c r="BL122" s="297"/>
      <c r="BM122" s="297"/>
      <c r="BN122" s="297"/>
      <c r="BO122" s="297"/>
      <c r="BP122" s="297"/>
      <c r="BQ122" s="281">
        <v>64</v>
      </c>
      <c r="BR122" s="281"/>
      <c r="BS122" s="281"/>
      <c r="BT122" s="281"/>
      <c r="BU122" s="273">
        <v>0</v>
      </c>
      <c r="BV122" s="273"/>
      <c r="BW122" s="273"/>
      <c r="BX122" s="272"/>
      <c r="BY122" s="272"/>
      <c r="BZ122" s="272"/>
      <c r="CA122" s="272"/>
      <c r="CB122" s="272"/>
      <c r="CC122" s="272"/>
      <c r="CD122" s="25"/>
    </row>
    <row r="123" spans="1:82" ht="12" customHeight="1">
      <c r="A123" s="25"/>
      <c r="B123" s="298" t="s">
        <v>1322</v>
      </c>
      <c r="C123" s="298"/>
      <c r="D123" s="298"/>
      <c r="E123" s="298"/>
      <c r="F123" s="298"/>
      <c r="G123" s="298"/>
      <c r="H123" s="298"/>
      <c r="I123" s="298"/>
      <c r="J123" s="298"/>
      <c r="K123" s="298"/>
      <c r="L123" s="298"/>
      <c r="M123" s="298"/>
      <c r="N123" s="298"/>
      <c r="O123" s="298"/>
      <c r="P123" s="298"/>
      <c r="Q123" s="298"/>
      <c r="R123" s="298"/>
      <c r="S123" s="298"/>
      <c r="T123" s="298"/>
      <c r="U123" s="298"/>
      <c r="V123" s="298"/>
      <c r="W123" s="298"/>
      <c r="X123" s="298"/>
      <c r="Y123" s="298"/>
      <c r="Z123" s="298"/>
      <c r="AA123" s="298"/>
      <c r="AB123" s="298"/>
      <c r="AC123" s="298"/>
      <c r="AD123" s="298"/>
      <c r="AE123" s="298"/>
      <c r="AF123" s="298"/>
      <c r="AG123" s="298"/>
      <c r="AH123" s="298"/>
      <c r="AI123" s="298"/>
      <c r="AJ123" s="298"/>
      <c r="AK123" s="298"/>
      <c r="AL123" s="298"/>
      <c r="AM123" s="298"/>
      <c r="AN123" s="298"/>
      <c r="AO123" s="298"/>
      <c r="AP123" s="298"/>
      <c r="AQ123" s="298"/>
      <c r="AR123" s="298"/>
      <c r="AS123" s="272" t="s">
        <v>1321</v>
      </c>
      <c r="AT123" s="272"/>
      <c r="AU123" s="272"/>
      <c r="AV123" s="272"/>
      <c r="AW123" s="272"/>
      <c r="AX123" s="272"/>
      <c r="AY123" s="272"/>
      <c r="AZ123" s="272"/>
      <c r="BA123" s="272"/>
      <c r="BB123" s="272"/>
      <c r="BC123" s="272"/>
      <c r="BD123" s="272"/>
      <c r="BE123" s="272"/>
      <c r="BF123" s="272"/>
      <c r="BG123" s="272"/>
      <c r="BH123" s="272"/>
      <c r="BI123" s="272"/>
      <c r="BJ123" s="272"/>
      <c r="BK123" s="272"/>
      <c r="BL123" s="272"/>
      <c r="BM123" s="272"/>
      <c r="BN123" s="272"/>
      <c r="BO123" s="272"/>
      <c r="BP123" s="272"/>
      <c r="BQ123" s="281">
        <v>65</v>
      </c>
      <c r="BR123" s="281"/>
      <c r="BS123" s="281"/>
      <c r="BT123" s="281"/>
      <c r="BU123" s="272"/>
      <c r="BV123" s="272"/>
      <c r="BW123" s="272"/>
      <c r="BX123" s="273">
        <f>-(BU115+BU116-BX117)</f>
        <v>7758312.018800005</v>
      </c>
      <c r="BY123" s="273"/>
      <c r="BZ123" s="273"/>
      <c r="CA123" s="273"/>
      <c r="CB123" s="273"/>
      <c r="CC123" s="273"/>
      <c r="CD123" s="25"/>
    </row>
    <row r="124" spans="1:82" ht="12" customHeight="1">
      <c r="A124" s="25"/>
      <c r="B124" s="297"/>
      <c r="C124" s="297"/>
      <c r="D124" s="297"/>
      <c r="E124" s="297"/>
      <c r="F124" s="297"/>
      <c r="G124" s="297"/>
      <c r="H124" s="297"/>
      <c r="I124" s="297"/>
      <c r="J124" s="297"/>
      <c r="K124" s="297"/>
      <c r="L124" s="297"/>
      <c r="M124" s="297"/>
      <c r="N124" s="297"/>
      <c r="O124" s="297"/>
      <c r="P124" s="297"/>
      <c r="Q124" s="297"/>
      <c r="R124" s="297"/>
      <c r="S124" s="297"/>
      <c r="T124" s="297"/>
      <c r="U124" s="297"/>
      <c r="V124" s="297"/>
      <c r="W124" s="297"/>
      <c r="X124" s="297"/>
      <c r="Y124" s="297"/>
      <c r="Z124" s="297"/>
      <c r="AA124" s="297"/>
      <c r="AB124" s="297"/>
      <c r="AC124" s="297"/>
      <c r="AD124" s="297"/>
      <c r="AE124" s="297"/>
      <c r="AF124" s="297"/>
      <c r="AG124" s="297"/>
      <c r="AH124" s="297"/>
      <c r="AI124" s="297"/>
      <c r="AJ124" s="297"/>
      <c r="AK124" s="297"/>
      <c r="AL124" s="297"/>
      <c r="AM124" s="297"/>
      <c r="AN124" s="297"/>
      <c r="AO124" s="297"/>
      <c r="AP124" s="297"/>
      <c r="AQ124" s="297"/>
      <c r="AR124" s="297"/>
      <c r="AS124" s="272" t="s">
        <v>1320</v>
      </c>
      <c r="AT124" s="272"/>
      <c r="AU124" s="272"/>
      <c r="AV124" s="272"/>
      <c r="AW124" s="272"/>
      <c r="AX124" s="272"/>
      <c r="AY124" s="272"/>
      <c r="AZ124" s="272"/>
      <c r="BA124" s="272"/>
      <c r="BB124" s="272"/>
      <c r="BC124" s="272"/>
      <c r="BD124" s="272"/>
      <c r="BE124" s="272"/>
      <c r="BF124" s="272"/>
      <c r="BG124" s="272"/>
      <c r="BH124" s="272"/>
      <c r="BI124" s="272"/>
      <c r="BJ124" s="272"/>
      <c r="BK124" s="272"/>
      <c r="BL124" s="272"/>
      <c r="BM124" s="272"/>
      <c r="BN124" s="272"/>
      <c r="BO124" s="272"/>
      <c r="BP124" s="272"/>
      <c r="BQ124" s="281">
        <v>66</v>
      </c>
      <c r="BR124" s="281"/>
      <c r="BS124" s="281"/>
      <c r="BT124" s="281"/>
      <c r="BU124" s="273"/>
      <c r="BV124" s="273"/>
      <c r="BW124" s="273"/>
      <c r="BX124" s="272"/>
      <c r="BY124" s="272"/>
      <c r="BZ124" s="272"/>
      <c r="CA124" s="272"/>
      <c r="CB124" s="272"/>
      <c r="CC124" s="272"/>
      <c r="CD124" s="25"/>
    </row>
    <row r="125" spans="1:82" ht="44.25" customHeight="1">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row>
    <row r="126" spans="1:82" ht="21.75" customHeight="1">
      <c r="A126" s="25"/>
      <c r="B126" s="25"/>
      <c r="C126" s="25"/>
      <c r="D126" s="25"/>
      <c r="E126" s="289" t="s">
        <v>1319</v>
      </c>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c r="AQ126" s="289"/>
      <c r="AR126" s="289"/>
      <c r="AS126" s="289"/>
      <c r="AT126" s="289"/>
      <c r="AU126" s="289"/>
      <c r="AV126" s="289"/>
      <c r="AW126" s="289"/>
      <c r="AX126" s="289"/>
      <c r="AY126" s="289"/>
      <c r="AZ126" s="289"/>
      <c r="BA126" s="289"/>
      <c r="BB126" s="289"/>
      <c r="BC126" s="289"/>
      <c r="BD126" s="289" t="s">
        <v>1318</v>
      </c>
      <c r="BE126" s="289"/>
      <c r="BF126" s="289"/>
      <c r="BG126" s="289"/>
      <c r="BH126" s="289"/>
      <c r="BI126" s="289"/>
      <c r="BJ126" s="289"/>
      <c r="BK126" s="289"/>
      <c r="BL126" s="289"/>
      <c r="BM126" s="289"/>
      <c r="BN126" s="289"/>
      <c r="BO126" s="289"/>
      <c r="BP126" s="289"/>
      <c r="BQ126" s="289"/>
      <c r="BR126" s="289"/>
      <c r="BS126" s="289"/>
      <c r="BT126" s="289"/>
      <c r="BU126" s="289"/>
      <c r="BV126" s="289"/>
      <c r="BW126" s="289"/>
      <c r="BX126" s="289"/>
      <c r="BY126" s="25"/>
      <c r="BZ126" s="25"/>
      <c r="CA126" s="25"/>
      <c r="CB126" s="25"/>
      <c r="CC126" s="25"/>
      <c r="CD126" s="25"/>
    </row>
    <row r="127" spans="1:82" ht="18" customHeight="1">
      <c r="A127" s="25"/>
      <c r="B127" s="25"/>
      <c r="C127" s="25"/>
      <c r="D127" s="25"/>
      <c r="E127" s="259" t="s">
        <v>1317</v>
      </c>
      <c r="F127" s="259"/>
      <c r="G127" s="259"/>
      <c r="H127" s="259"/>
      <c r="I127" s="259"/>
      <c r="J127" s="259"/>
      <c r="K127" s="259"/>
      <c r="L127" s="259"/>
      <c r="M127" s="259"/>
      <c r="N127" s="259"/>
      <c r="O127" s="259"/>
      <c r="P127" s="259"/>
      <c r="Q127" s="259"/>
      <c r="R127" s="259"/>
      <c r="S127" s="259"/>
      <c r="T127" s="259"/>
      <c r="U127" s="259"/>
      <c r="V127" s="259"/>
      <c r="W127" s="259"/>
      <c r="X127" s="259" t="s">
        <v>1314</v>
      </c>
      <c r="Y127" s="259"/>
      <c r="Z127" s="259"/>
      <c r="AA127" s="259"/>
      <c r="AB127" s="259"/>
      <c r="AC127" s="259"/>
      <c r="AD127" s="259"/>
      <c r="AE127" s="259"/>
      <c r="AF127" s="259"/>
      <c r="AG127" s="259"/>
      <c r="AH127" s="259"/>
      <c r="AI127" s="259"/>
      <c r="AJ127" s="259"/>
      <c r="AK127" s="259"/>
      <c r="AL127" s="259"/>
      <c r="AM127" s="259"/>
      <c r="AN127" s="259"/>
      <c r="AO127" s="259"/>
      <c r="AP127" s="259"/>
      <c r="AQ127" s="259"/>
      <c r="AR127" s="259"/>
      <c r="AS127" s="259"/>
      <c r="AT127" s="259"/>
      <c r="AU127" s="259"/>
      <c r="AV127" s="259"/>
      <c r="AW127" s="259"/>
      <c r="AX127" s="259"/>
      <c r="AY127" s="259"/>
      <c r="AZ127" s="259"/>
      <c r="BA127" s="259"/>
      <c r="BB127" s="259"/>
      <c r="BC127" s="259"/>
      <c r="BD127" s="259" t="s">
        <v>1316</v>
      </c>
      <c r="BE127" s="259"/>
      <c r="BF127" s="259"/>
      <c r="BG127" s="259"/>
      <c r="BH127" s="259"/>
      <c r="BI127" s="259"/>
      <c r="BJ127" s="259"/>
      <c r="BK127" s="259"/>
      <c r="BL127" s="259"/>
      <c r="BM127" s="259"/>
      <c r="BN127" s="259"/>
      <c r="BO127" s="259"/>
      <c r="BP127" s="259"/>
      <c r="BQ127" s="259"/>
      <c r="BR127" s="259"/>
      <c r="BS127" s="259"/>
      <c r="BT127" s="259"/>
      <c r="BU127" s="259"/>
      <c r="BV127" s="259"/>
      <c r="BW127" s="259"/>
      <c r="BX127" s="259"/>
      <c r="BY127" s="25"/>
      <c r="BZ127" s="25"/>
      <c r="CA127" s="25"/>
      <c r="CB127" s="25"/>
      <c r="CC127" s="25"/>
      <c r="CD127" s="25"/>
    </row>
    <row r="128" spans="1:82" ht="18" customHeight="1">
      <c r="A128" s="25"/>
      <c r="B128" s="25"/>
      <c r="C128" s="25"/>
      <c r="D128" s="25"/>
      <c r="E128" s="259" t="s">
        <v>1315</v>
      </c>
      <c r="F128" s="259"/>
      <c r="G128" s="259"/>
      <c r="H128" s="259"/>
      <c r="I128" s="259"/>
      <c r="J128" s="259"/>
      <c r="K128" s="259"/>
      <c r="L128" s="259"/>
      <c r="M128" s="259"/>
      <c r="N128" s="259"/>
      <c r="O128" s="259"/>
      <c r="P128" s="259"/>
      <c r="Q128" s="259"/>
      <c r="R128" s="259"/>
      <c r="S128" s="259"/>
      <c r="T128" s="259"/>
      <c r="U128" s="259"/>
      <c r="V128" s="259"/>
      <c r="W128" s="259"/>
      <c r="X128" s="259" t="s">
        <v>1314</v>
      </c>
      <c r="Y128" s="259"/>
      <c r="Z128" s="259"/>
      <c r="AA128" s="259"/>
      <c r="AB128" s="259"/>
      <c r="AC128" s="259"/>
      <c r="AD128" s="259"/>
      <c r="AE128" s="259"/>
      <c r="AF128" s="259"/>
      <c r="AG128" s="259"/>
      <c r="AH128" s="259"/>
      <c r="AI128" s="259"/>
      <c r="AJ128" s="259"/>
      <c r="AK128" s="259"/>
      <c r="AL128" s="259"/>
      <c r="AM128" s="259"/>
      <c r="AN128" s="259"/>
      <c r="AO128" s="259"/>
      <c r="AP128" s="259"/>
      <c r="AQ128" s="259"/>
      <c r="AR128" s="259"/>
      <c r="AS128" s="259"/>
      <c r="AT128" s="259"/>
      <c r="AU128" s="259"/>
      <c r="AV128" s="259"/>
      <c r="AW128" s="259"/>
      <c r="AX128" s="259"/>
      <c r="AY128" s="259"/>
      <c r="AZ128" s="259"/>
      <c r="BA128" s="259"/>
      <c r="BB128" s="259"/>
      <c r="BC128" s="259"/>
      <c r="BD128" s="259"/>
      <c r="BE128" s="259"/>
      <c r="BF128" s="259"/>
      <c r="BG128" s="259"/>
      <c r="BH128" s="259"/>
      <c r="BI128" s="259"/>
      <c r="BJ128" s="259"/>
      <c r="BK128" s="259"/>
      <c r="BL128" s="259"/>
      <c r="BM128" s="259"/>
      <c r="BN128" s="259"/>
      <c r="BO128" s="259"/>
      <c r="BP128" s="259"/>
      <c r="BQ128" s="259"/>
      <c r="BR128" s="259"/>
      <c r="BS128" s="259"/>
      <c r="BT128" s="259"/>
      <c r="BU128" s="259"/>
      <c r="BV128" s="259"/>
      <c r="BW128" s="259"/>
      <c r="BX128" s="259"/>
      <c r="BY128" s="25"/>
      <c r="BZ128" s="25"/>
      <c r="CA128" s="25"/>
      <c r="CB128" s="25"/>
      <c r="CC128" s="25"/>
      <c r="CD128" s="25"/>
    </row>
    <row r="129" spans="1:82" ht="21.75" customHeight="1">
      <c r="A129" s="25"/>
      <c r="B129" s="25"/>
      <c r="C129" s="25"/>
      <c r="D129" s="25"/>
      <c r="E129" s="252" t="s">
        <v>1313</v>
      </c>
      <c r="F129" s="252"/>
      <c r="G129" s="252"/>
      <c r="H129" s="252"/>
      <c r="I129" s="252"/>
      <c r="J129" s="252"/>
      <c r="K129" s="252"/>
      <c r="L129" s="252"/>
      <c r="M129" s="252"/>
      <c r="N129" s="252"/>
      <c r="O129" s="252"/>
      <c r="P129" s="252"/>
      <c r="Q129" s="252"/>
      <c r="R129" s="252"/>
      <c r="S129" s="252"/>
      <c r="T129" s="252"/>
      <c r="U129" s="252"/>
      <c r="V129" s="252"/>
      <c r="W129" s="252"/>
      <c r="X129" s="252"/>
      <c r="Y129" s="252"/>
      <c r="Z129" s="252"/>
      <c r="AA129" s="252"/>
      <c r="AB129" s="252"/>
      <c r="AC129" s="252"/>
      <c r="AD129" s="252"/>
      <c r="AE129" s="252"/>
      <c r="AF129" s="252"/>
      <c r="AG129" s="252"/>
      <c r="AH129" s="252"/>
      <c r="AI129" s="252"/>
      <c r="AJ129" s="252"/>
      <c r="AK129" s="252"/>
      <c r="AL129" s="252"/>
      <c r="AM129" s="252"/>
      <c r="AN129" s="252"/>
      <c r="AO129" s="252"/>
      <c r="AP129" s="252"/>
      <c r="AQ129" s="252"/>
      <c r="AR129" s="252"/>
      <c r="AS129" s="252"/>
      <c r="AT129" s="252"/>
      <c r="AU129" s="252"/>
      <c r="AV129" s="252"/>
      <c r="AW129" s="252"/>
      <c r="AX129" s="252"/>
      <c r="AY129" s="252"/>
      <c r="AZ129" s="252"/>
      <c r="BA129" s="252"/>
      <c r="BB129" s="252"/>
      <c r="BC129" s="252"/>
      <c r="BD129" s="252" t="s">
        <v>1313</v>
      </c>
      <c r="BE129" s="252"/>
      <c r="BF129" s="252"/>
      <c r="BG129" s="252"/>
      <c r="BH129" s="252"/>
      <c r="BI129" s="252"/>
      <c r="BJ129" s="252"/>
      <c r="BK129" s="252"/>
      <c r="BL129" s="252"/>
      <c r="BM129" s="252"/>
      <c r="BN129" s="252"/>
      <c r="BO129" s="252"/>
      <c r="BP129" s="252"/>
      <c r="BQ129" s="252"/>
      <c r="BR129" s="252"/>
      <c r="BS129" s="252"/>
      <c r="BT129" s="252"/>
      <c r="BU129" s="252"/>
      <c r="BV129" s="252"/>
      <c r="BW129" s="252"/>
      <c r="BX129" s="252"/>
      <c r="BY129" s="25"/>
      <c r="BZ129" s="25"/>
      <c r="CA129" s="25"/>
      <c r="CB129" s="25"/>
      <c r="CC129" s="25"/>
      <c r="CD129" s="25"/>
    </row>
    <row r="130" spans="1:82" ht="41.25" customHeight="1">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row>
    <row r="131" spans="1:82" ht="2.25" customHeight="1">
      <c r="A131" s="275"/>
      <c r="B131" s="275"/>
      <c r="C131" s="275"/>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5"/>
      <c r="AN131" s="275"/>
      <c r="AO131" s="275"/>
      <c r="AP131" s="275"/>
      <c r="AQ131" s="275"/>
      <c r="AR131" s="275"/>
      <c r="AS131" s="275"/>
      <c r="AT131" s="275"/>
      <c r="AU131" s="275"/>
      <c r="AV131" s="275"/>
      <c r="AW131" s="275"/>
      <c r="AX131" s="275"/>
      <c r="AY131" s="275"/>
      <c r="AZ131" s="275"/>
      <c r="BA131" s="275"/>
      <c r="BB131" s="275"/>
      <c r="BC131" s="275"/>
      <c r="BD131" s="275"/>
      <c r="BE131" s="275"/>
      <c r="BF131" s="275"/>
      <c r="BG131" s="275"/>
      <c r="BH131" s="275"/>
      <c r="BI131" s="275"/>
      <c r="BJ131" s="275"/>
      <c r="BK131" s="275"/>
      <c r="BL131" s="275"/>
      <c r="BM131" s="275"/>
      <c r="BN131" s="275"/>
      <c r="BO131" s="275"/>
      <c r="BP131" s="275"/>
      <c r="BQ131" s="275"/>
      <c r="BR131" s="275"/>
      <c r="BS131" s="275"/>
      <c r="BT131" s="275"/>
      <c r="BU131" s="275"/>
      <c r="BV131" s="275"/>
      <c r="BW131" s="275"/>
      <c r="BX131" s="275"/>
      <c r="BY131" s="275"/>
      <c r="BZ131" s="275"/>
      <c r="CA131" s="275"/>
      <c r="CB131" s="275"/>
      <c r="CC131" s="25"/>
      <c r="CD131" s="25"/>
    </row>
    <row r="132" spans="1:82" ht="22.5" customHeight="1">
      <c r="A132" s="302" t="s">
        <v>1312</v>
      </c>
      <c r="B132" s="302"/>
      <c r="C132" s="302"/>
      <c r="D132" s="302"/>
      <c r="E132" s="302"/>
      <c r="F132" s="302"/>
      <c r="G132" s="302"/>
      <c r="H132" s="302"/>
      <c r="I132" s="302"/>
      <c r="J132" s="302"/>
      <c r="K132" s="302"/>
      <c r="L132" s="302"/>
      <c r="M132" s="302"/>
      <c r="N132" s="302"/>
      <c r="O132" s="302"/>
      <c r="P132" s="302"/>
      <c r="Q132" s="302"/>
      <c r="R132" s="302"/>
      <c r="S132" s="302"/>
      <c r="T132" s="302"/>
      <c r="U132" s="302"/>
      <c r="V132" s="302"/>
      <c r="W132" s="302"/>
      <c r="X132" s="302"/>
      <c r="Y132" s="302"/>
      <c r="Z132" s="302"/>
      <c r="AA132" s="302"/>
      <c r="AB132" s="302"/>
      <c r="AC132" s="302"/>
      <c r="AD132" s="302"/>
      <c r="AE132" s="302"/>
      <c r="AF132" s="302"/>
      <c r="AG132" s="302"/>
      <c r="AH132" s="302"/>
      <c r="AI132" s="302"/>
      <c r="AJ132" s="302"/>
      <c r="AK132" s="302"/>
      <c r="AL132" s="302"/>
      <c r="AM132" s="302"/>
      <c r="AN132" s="302"/>
      <c r="AO132" s="302"/>
      <c r="AP132" s="302"/>
      <c r="AQ132" s="302"/>
      <c r="AR132" s="302"/>
      <c r="AS132" s="302"/>
      <c r="AT132" s="302"/>
      <c r="AU132" s="302"/>
      <c r="AV132" s="302"/>
      <c r="AW132" s="302"/>
      <c r="AX132" s="302"/>
      <c r="AY132" s="302"/>
      <c r="AZ132" s="302"/>
      <c r="BA132" s="302"/>
      <c r="BB132" s="302"/>
      <c r="BC132" s="302"/>
      <c r="BD132" s="302"/>
      <c r="BE132" s="302"/>
      <c r="BF132" s="302"/>
      <c r="BG132" s="302"/>
      <c r="BH132" s="302"/>
      <c r="BI132" s="302"/>
      <c r="BJ132" s="302"/>
      <c r="BK132" s="302"/>
      <c r="BL132" s="302"/>
      <c r="BM132" s="302"/>
      <c r="BN132" s="302"/>
      <c r="BO132" s="302"/>
      <c r="BP132" s="302"/>
      <c r="BQ132" s="302"/>
      <c r="BR132" s="302"/>
      <c r="BS132" s="302"/>
      <c r="BT132" s="302"/>
      <c r="BU132" s="302"/>
      <c r="BV132" s="302"/>
      <c r="BW132" s="302"/>
      <c r="BX132" s="302"/>
      <c r="BY132" s="302"/>
      <c r="BZ132" s="302"/>
      <c r="CA132" s="302"/>
      <c r="CB132" s="302"/>
      <c r="CC132" s="25"/>
      <c r="CD132" s="25"/>
    </row>
  </sheetData>
  <sheetProtection/>
  <mergeCells count="530">
    <mergeCell ref="A3:H3"/>
    <mergeCell ref="A5:CB5"/>
    <mergeCell ref="A7:CB7"/>
    <mergeCell ref="A9:G11"/>
    <mergeCell ref="A12:O14"/>
    <mergeCell ref="A15:CB15"/>
    <mergeCell ref="H9:R9"/>
    <mergeCell ref="H10:I10"/>
    <mergeCell ref="H11:R11"/>
    <mergeCell ref="I3:J3"/>
    <mergeCell ref="A16:B16"/>
    <mergeCell ref="A17:B17"/>
    <mergeCell ref="A18:B18"/>
    <mergeCell ref="A19:B19"/>
    <mergeCell ref="A20:B20"/>
    <mergeCell ref="A21:B21"/>
    <mergeCell ref="A22:B22"/>
    <mergeCell ref="A23:B23"/>
    <mergeCell ref="A24:B24"/>
    <mergeCell ref="A25:F27"/>
    <mergeCell ref="A28:J30"/>
    <mergeCell ref="A31:Q33"/>
    <mergeCell ref="A34:Q36"/>
    <mergeCell ref="A37:Q39"/>
    <mergeCell ref="A40:Z42"/>
    <mergeCell ref="A43:Q45"/>
    <mergeCell ref="A49:AI51"/>
    <mergeCell ref="A55:BP55"/>
    <mergeCell ref="B46:BY46"/>
    <mergeCell ref="B47:BY47"/>
    <mergeCell ref="B48:BY48"/>
    <mergeCell ref="B53:BR53"/>
    <mergeCell ref="A56:BP56"/>
    <mergeCell ref="A57:BP57"/>
    <mergeCell ref="A58:BP58"/>
    <mergeCell ref="A59:BP59"/>
    <mergeCell ref="A60:BP60"/>
    <mergeCell ref="A61:BP61"/>
    <mergeCell ref="A62:BP62"/>
    <mergeCell ref="A63:BP63"/>
    <mergeCell ref="A64:BP64"/>
    <mergeCell ref="A65:BP65"/>
    <mergeCell ref="A66:BP66"/>
    <mergeCell ref="A67:BP67"/>
    <mergeCell ref="A68:BP68"/>
    <mergeCell ref="A69:BP69"/>
    <mergeCell ref="A70:BP70"/>
    <mergeCell ref="A71:BP71"/>
    <mergeCell ref="A72:BP72"/>
    <mergeCell ref="A73:BP73"/>
    <mergeCell ref="A74:BP74"/>
    <mergeCell ref="A75:BP75"/>
    <mergeCell ref="A76:BP76"/>
    <mergeCell ref="A77:BP77"/>
    <mergeCell ref="A78:BP78"/>
    <mergeCell ref="A79:BP79"/>
    <mergeCell ref="A80:BP80"/>
    <mergeCell ref="A81:BP81"/>
    <mergeCell ref="A82:BP82"/>
    <mergeCell ref="A83:BP83"/>
    <mergeCell ref="A84:BP84"/>
    <mergeCell ref="A85:BP85"/>
    <mergeCell ref="A86:BP86"/>
    <mergeCell ref="A87:CB87"/>
    <mergeCell ref="A88:BP88"/>
    <mergeCell ref="A89:BP89"/>
    <mergeCell ref="A90:BP90"/>
    <mergeCell ref="A91:BP91"/>
    <mergeCell ref="BT89:BV89"/>
    <mergeCell ref="BT90:BV90"/>
    <mergeCell ref="BT91:BV91"/>
    <mergeCell ref="BW90:CB90"/>
    <mergeCell ref="A92:BP92"/>
    <mergeCell ref="A93:BP93"/>
    <mergeCell ref="A94:BP94"/>
    <mergeCell ref="A95:BP95"/>
    <mergeCell ref="A96:BP96"/>
    <mergeCell ref="A97:BP97"/>
    <mergeCell ref="A98:BP98"/>
    <mergeCell ref="A99:BP99"/>
    <mergeCell ref="A100:BP100"/>
    <mergeCell ref="A101:BP101"/>
    <mergeCell ref="A102:CB102"/>
    <mergeCell ref="A103:BP103"/>
    <mergeCell ref="BQ98:BS98"/>
    <mergeCell ref="BQ99:BS99"/>
    <mergeCell ref="BQ100:BS100"/>
    <mergeCell ref="BQ101:BS101"/>
    <mergeCell ref="A104:BP104"/>
    <mergeCell ref="A105:BP105"/>
    <mergeCell ref="A106:BP106"/>
    <mergeCell ref="A107:BP107"/>
    <mergeCell ref="A108:BP108"/>
    <mergeCell ref="A109:BP109"/>
    <mergeCell ref="A110:BP110"/>
    <mergeCell ref="A111:BP111"/>
    <mergeCell ref="A112:BP112"/>
    <mergeCell ref="A113:BS113"/>
    <mergeCell ref="A131:CB131"/>
    <mergeCell ref="A132:CB132"/>
    <mergeCell ref="B114:AR114"/>
    <mergeCell ref="B115:AR115"/>
    <mergeCell ref="B116:BP116"/>
    <mergeCell ref="B117:AR117"/>
    <mergeCell ref="B118:AR118"/>
    <mergeCell ref="B119:BP119"/>
    <mergeCell ref="B120:BP120"/>
    <mergeCell ref="B121:BP121"/>
    <mergeCell ref="B122:BP122"/>
    <mergeCell ref="B123:AR123"/>
    <mergeCell ref="B124:AR124"/>
    <mergeCell ref="C16:D16"/>
    <mergeCell ref="C18:D18"/>
    <mergeCell ref="C19:D19"/>
    <mergeCell ref="C21:D21"/>
    <mergeCell ref="C22:E22"/>
    <mergeCell ref="C24:E24"/>
    <mergeCell ref="E16:F16"/>
    <mergeCell ref="E17:F17"/>
    <mergeCell ref="E18:F18"/>
    <mergeCell ref="E19:F19"/>
    <mergeCell ref="E20:F20"/>
    <mergeCell ref="E21:F21"/>
    <mergeCell ref="E126:AQ126"/>
    <mergeCell ref="E127:W127"/>
    <mergeCell ref="E128:W128"/>
    <mergeCell ref="R31:AC33"/>
    <mergeCell ref="R34:AC36"/>
    <mergeCell ref="R37:AC39"/>
    <mergeCell ref="R43:Y43"/>
    <mergeCell ref="E129:AQ129"/>
    <mergeCell ref="G16:N18"/>
    <mergeCell ref="G19:M21"/>
    <mergeCell ref="G22:K24"/>
    <mergeCell ref="G25:U25"/>
    <mergeCell ref="G26:U26"/>
    <mergeCell ref="G27:U27"/>
    <mergeCell ref="N21:AP21"/>
    <mergeCell ref="O16:AP16"/>
    <mergeCell ref="O17:AP17"/>
    <mergeCell ref="K3:BU3"/>
    <mergeCell ref="K28:AZ28"/>
    <mergeCell ref="K29:AZ29"/>
    <mergeCell ref="K30:AZ30"/>
    <mergeCell ref="L22:AP22"/>
    <mergeCell ref="L23:AP23"/>
    <mergeCell ref="L24:AP24"/>
    <mergeCell ref="N10:P10"/>
    <mergeCell ref="N19:AP19"/>
    <mergeCell ref="N20:AP20"/>
    <mergeCell ref="O18:AP18"/>
    <mergeCell ref="P12:Y12"/>
    <mergeCell ref="P13:Q13"/>
    <mergeCell ref="P14:Y14"/>
    <mergeCell ref="Q10:R10"/>
    <mergeCell ref="R13:S13"/>
    <mergeCell ref="R44:S44"/>
    <mergeCell ref="R45:Y45"/>
    <mergeCell ref="S9:T9"/>
    <mergeCell ref="S10:T10"/>
    <mergeCell ref="S11:T11"/>
    <mergeCell ref="T13:V13"/>
    <mergeCell ref="T44:V44"/>
    <mergeCell ref="U9:AB11"/>
    <mergeCell ref="V25:X25"/>
    <mergeCell ref="V26:X26"/>
    <mergeCell ref="V27:X27"/>
    <mergeCell ref="W13:Y13"/>
    <mergeCell ref="W44:Y44"/>
    <mergeCell ref="X127:AQ127"/>
    <mergeCell ref="X128:AQ128"/>
    <mergeCell ref="Y25:AE27"/>
    <mergeCell ref="AA12:AH14"/>
    <mergeCell ref="AA40:BY40"/>
    <mergeCell ref="AA42:BY42"/>
    <mergeCell ref="AA43:AF45"/>
    <mergeCell ref="AB41:AD41"/>
    <mergeCell ref="AC9:BK11"/>
    <mergeCell ref="AD31:BZ31"/>
    <mergeCell ref="AD32:AF32"/>
    <mergeCell ref="AD33:BZ33"/>
    <mergeCell ref="AD34:BZ34"/>
    <mergeCell ref="AD35:AF35"/>
    <mergeCell ref="AD36:BZ36"/>
    <mergeCell ref="AD37:BZ37"/>
    <mergeCell ref="AD38:AF38"/>
    <mergeCell ref="AD39:BZ39"/>
    <mergeCell ref="AE41:AG41"/>
    <mergeCell ref="AF25:BH25"/>
    <mergeCell ref="AF26:BH26"/>
    <mergeCell ref="AF27:BH27"/>
    <mergeCell ref="AG32:AI32"/>
    <mergeCell ref="AG35:AI35"/>
    <mergeCell ref="AG38:AI38"/>
    <mergeCell ref="AR41:AU41"/>
    <mergeCell ref="AZ41:BY41"/>
    <mergeCell ref="AG43:BZ43"/>
    <mergeCell ref="AG44:BZ44"/>
    <mergeCell ref="AG45:BZ45"/>
    <mergeCell ref="AH41:AJ41"/>
    <mergeCell ref="AI12:AK12"/>
    <mergeCell ref="AI13:AK13"/>
    <mergeCell ref="AI14:AK14"/>
    <mergeCell ref="AJ32:AL32"/>
    <mergeCell ref="AJ35:AL35"/>
    <mergeCell ref="AJ38:AL38"/>
    <mergeCell ref="AJ49:AT49"/>
    <mergeCell ref="AJ50:AL50"/>
    <mergeCell ref="AJ51:AT51"/>
    <mergeCell ref="AK41:AM41"/>
    <mergeCell ref="AL12:AN12"/>
    <mergeCell ref="AL13:AN13"/>
    <mergeCell ref="AL14:AN14"/>
    <mergeCell ref="AM32:AO32"/>
    <mergeCell ref="AM35:AO35"/>
    <mergeCell ref="AM38:AO38"/>
    <mergeCell ref="AM50:AO50"/>
    <mergeCell ref="AN41:AQ41"/>
    <mergeCell ref="AO12:CB14"/>
    <mergeCell ref="AP32:AT32"/>
    <mergeCell ref="AP35:AT35"/>
    <mergeCell ref="AP38:AT38"/>
    <mergeCell ref="AP50:AT50"/>
    <mergeCell ref="AQ16:AR16"/>
    <mergeCell ref="AQ17:AR17"/>
    <mergeCell ref="AQ18:AR18"/>
    <mergeCell ref="AQ19:AR19"/>
    <mergeCell ref="AQ20:AR20"/>
    <mergeCell ref="AQ21:AR21"/>
    <mergeCell ref="AQ22:AR22"/>
    <mergeCell ref="AQ23:AR23"/>
    <mergeCell ref="AQ24:AR24"/>
    <mergeCell ref="AR126:BC126"/>
    <mergeCell ref="AR127:BC127"/>
    <mergeCell ref="AR128:BC128"/>
    <mergeCell ref="AR129:BC129"/>
    <mergeCell ref="AS114:BP114"/>
    <mergeCell ref="AS115:BP115"/>
    <mergeCell ref="AS117:BP117"/>
    <mergeCell ref="AS118:BP118"/>
    <mergeCell ref="AS123:BP123"/>
    <mergeCell ref="AS124:BP124"/>
    <mergeCell ref="AT16:BA16"/>
    <mergeCell ref="AT17:AW17"/>
    <mergeCell ref="AT18:BA18"/>
    <mergeCell ref="AT19:BE19"/>
    <mergeCell ref="AT20:AW20"/>
    <mergeCell ref="AT21:BE21"/>
    <mergeCell ref="BB16:BF16"/>
    <mergeCell ref="BB17:BF17"/>
    <mergeCell ref="BB18:BF18"/>
    <mergeCell ref="BB20:BE20"/>
    <mergeCell ref="AT22:BE22"/>
    <mergeCell ref="AT23:AW23"/>
    <mergeCell ref="AT24:BE24"/>
    <mergeCell ref="AU32:AX32"/>
    <mergeCell ref="AU35:AX35"/>
    <mergeCell ref="AU38:AX38"/>
    <mergeCell ref="AY38:BB38"/>
    <mergeCell ref="BA28:BD28"/>
    <mergeCell ref="BA29:BD29"/>
    <mergeCell ref="BA30:BD30"/>
    <mergeCell ref="AU49:AV49"/>
    <mergeCell ref="AU50:AV50"/>
    <mergeCell ref="AU51:AV51"/>
    <mergeCell ref="AV41:AY41"/>
    <mergeCell ref="AW49:BG51"/>
    <mergeCell ref="AX17:BA17"/>
    <mergeCell ref="AX20:BA20"/>
    <mergeCell ref="AX23:BA23"/>
    <mergeCell ref="AY32:BB32"/>
    <mergeCell ref="AY35:BB35"/>
    <mergeCell ref="BB23:BE23"/>
    <mergeCell ref="BC32:BZ32"/>
    <mergeCell ref="BC35:BZ35"/>
    <mergeCell ref="BC38:BZ38"/>
    <mergeCell ref="BD126:BX126"/>
    <mergeCell ref="BD127:BX127"/>
    <mergeCell ref="BQ57:BS57"/>
    <mergeCell ref="BQ58:BS58"/>
    <mergeCell ref="BQ59:BS59"/>
    <mergeCell ref="BQ60:BS60"/>
    <mergeCell ref="BD128:BX128"/>
    <mergeCell ref="BD129:BX129"/>
    <mergeCell ref="BE28:BL30"/>
    <mergeCell ref="BG16:BN18"/>
    <mergeCell ref="BG19:BQ21"/>
    <mergeCell ref="BG22:BO24"/>
    <mergeCell ref="BH49:BZ49"/>
    <mergeCell ref="BH50:BZ50"/>
    <mergeCell ref="BH51:BZ51"/>
    <mergeCell ref="BJ25:BM27"/>
    <mergeCell ref="BK1:CB1"/>
    <mergeCell ref="BL9:BU11"/>
    <mergeCell ref="BM28:BZ28"/>
    <mergeCell ref="BM29:BZ29"/>
    <mergeCell ref="BM30:BZ30"/>
    <mergeCell ref="BN25:BZ25"/>
    <mergeCell ref="BN26:BZ26"/>
    <mergeCell ref="BN27:BZ27"/>
    <mergeCell ref="BO16:CA16"/>
    <mergeCell ref="BO17:CA17"/>
    <mergeCell ref="BO18:CA18"/>
    <mergeCell ref="BP22:CA22"/>
    <mergeCell ref="BP23:CA23"/>
    <mergeCell ref="BP24:CA24"/>
    <mergeCell ref="BQ55:BS55"/>
    <mergeCell ref="BQ56:BS56"/>
    <mergeCell ref="CA25:CB25"/>
    <mergeCell ref="CA26:CB26"/>
    <mergeCell ref="CA27:CB27"/>
    <mergeCell ref="CA28:CB28"/>
    <mergeCell ref="BQ61:BS61"/>
    <mergeCell ref="BQ62:BS62"/>
    <mergeCell ref="BQ63:BS63"/>
    <mergeCell ref="BQ64:BS64"/>
    <mergeCell ref="BQ65:BS65"/>
    <mergeCell ref="BQ66:BS66"/>
    <mergeCell ref="BQ67:BS67"/>
    <mergeCell ref="BQ68:BS68"/>
    <mergeCell ref="BQ69:BS69"/>
    <mergeCell ref="BQ70:BS70"/>
    <mergeCell ref="BQ71:BS71"/>
    <mergeCell ref="BQ72:BS72"/>
    <mergeCell ref="BQ73:BS73"/>
    <mergeCell ref="BQ74:BS74"/>
    <mergeCell ref="BQ75:BS75"/>
    <mergeCell ref="BQ76:BS76"/>
    <mergeCell ref="BQ77:BS77"/>
    <mergeCell ref="BQ78:BS78"/>
    <mergeCell ref="BQ79:BS79"/>
    <mergeCell ref="BQ80:BS80"/>
    <mergeCell ref="BQ81:BS81"/>
    <mergeCell ref="BQ82:BS82"/>
    <mergeCell ref="BQ83:BS83"/>
    <mergeCell ref="BQ84:BS84"/>
    <mergeCell ref="BQ85:BS85"/>
    <mergeCell ref="BQ86:BS86"/>
    <mergeCell ref="BQ88:BS88"/>
    <mergeCell ref="BQ89:BS89"/>
    <mergeCell ref="BQ90:BS90"/>
    <mergeCell ref="BQ91:BS91"/>
    <mergeCell ref="BQ92:BS92"/>
    <mergeCell ref="BQ93:BS93"/>
    <mergeCell ref="BQ94:BS94"/>
    <mergeCell ref="BQ95:BS95"/>
    <mergeCell ref="BQ96:BS96"/>
    <mergeCell ref="BQ97:BS97"/>
    <mergeCell ref="BQ103:BS103"/>
    <mergeCell ref="BQ104:BS104"/>
    <mergeCell ref="BQ105:BS105"/>
    <mergeCell ref="BQ106:BS106"/>
    <mergeCell ref="BQ107:BS107"/>
    <mergeCell ref="BQ108:BS108"/>
    <mergeCell ref="BQ109:BS109"/>
    <mergeCell ref="BQ110:BS110"/>
    <mergeCell ref="BQ111:BS111"/>
    <mergeCell ref="BQ112:BS112"/>
    <mergeCell ref="BQ114:BT114"/>
    <mergeCell ref="BQ115:BT115"/>
    <mergeCell ref="BT111:BV111"/>
    <mergeCell ref="BT112:BV112"/>
    <mergeCell ref="BT113:BV113"/>
    <mergeCell ref="BU114:BW114"/>
    <mergeCell ref="BQ116:BT116"/>
    <mergeCell ref="BQ117:BT117"/>
    <mergeCell ref="BQ118:BT118"/>
    <mergeCell ref="BQ119:BT119"/>
    <mergeCell ref="BQ120:BT120"/>
    <mergeCell ref="BQ121:BT121"/>
    <mergeCell ref="BQ122:BT122"/>
    <mergeCell ref="BQ123:BT123"/>
    <mergeCell ref="BQ124:BT124"/>
    <mergeCell ref="BR19:CA19"/>
    <mergeCell ref="BR20:CA20"/>
    <mergeCell ref="BR21:CA21"/>
    <mergeCell ref="BS53:CC53"/>
    <mergeCell ref="BT55:BV55"/>
    <mergeCell ref="BT56:BV56"/>
    <mergeCell ref="BT57:BV57"/>
    <mergeCell ref="BT58:BV58"/>
    <mergeCell ref="BT59:BV59"/>
    <mergeCell ref="BT60:BV60"/>
    <mergeCell ref="BT61:BV61"/>
    <mergeCell ref="BT62:BV62"/>
    <mergeCell ref="BT63:BV63"/>
    <mergeCell ref="BT64:BV64"/>
    <mergeCell ref="BT65:BV65"/>
    <mergeCell ref="BT66:BV66"/>
    <mergeCell ref="BT67:BV67"/>
    <mergeCell ref="BT68:BV68"/>
    <mergeCell ref="BT69:BV69"/>
    <mergeCell ref="BT70:BV70"/>
    <mergeCell ref="BT71:BV71"/>
    <mergeCell ref="BT72:BV72"/>
    <mergeCell ref="BT73:BV73"/>
    <mergeCell ref="BT74:BV74"/>
    <mergeCell ref="BT75:BV75"/>
    <mergeCell ref="BT76:BV76"/>
    <mergeCell ref="BT77:BV77"/>
    <mergeCell ref="BT78:BV78"/>
    <mergeCell ref="BT79:BV79"/>
    <mergeCell ref="BT80:BV80"/>
    <mergeCell ref="BT81:BV81"/>
    <mergeCell ref="BT82:BV82"/>
    <mergeCell ref="BT83:BV83"/>
    <mergeCell ref="BT84:BV84"/>
    <mergeCell ref="BT85:BV85"/>
    <mergeCell ref="BT86:BV86"/>
    <mergeCell ref="BT88:BV88"/>
    <mergeCell ref="BT92:BV92"/>
    <mergeCell ref="BT93:BV93"/>
    <mergeCell ref="BT94:BV94"/>
    <mergeCell ref="BT95:BV95"/>
    <mergeCell ref="BT96:BV96"/>
    <mergeCell ref="BT97:BV97"/>
    <mergeCell ref="BT98:BV98"/>
    <mergeCell ref="BT99:BV99"/>
    <mergeCell ref="BT100:BV100"/>
    <mergeCell ref="BT101:BV101"/>
    <mergeCell ref="BT103:BV103"/>
    <mergeCell ref="BT104:BV104"/>
    <mergeCell ref="BU116:BW116"/>
    <mergeCell ref="BU117:BW117"/>
    <mergeCell ref="BU118:BW118"/>
    <mergeCell ref="BU119:BW119"/>
    <mergeCell ref="BU120:BW120"/>
    <mergeCell ref="BT105:BV105"/>
    <mergeCell ref="BT106:BV106"/>
    <mergeCell ref="BT107:BV107"/>
    <mergeCell ref="BT108:BV108"/>
    <mergeCell ref="BT109:BV109"/>
    <mergeCell ref="BU121:BW121"/>
    <mergeCell ref="BU122:BW122"/>
    <mergeCell ref="BU123:BW123"/>
    <mergeCell ref="BU124:BW124"/>
    <mergeCell ref="BV3:CC3"/>
    <mergeCell ref="BV9:CB11"/>
    <mergeCell ref="BW55:CB55"/>
    <mergeCell ref="BW56:CB56"/>
    <mergeCell ref="BW57:CB57"/>
    <mergeCell ref="BW58:CB58"/>
    <mergeCell ref="BW59:CB59"/>
    <mergeCell ref="BW60:CB60"/>
    <mergeCell ref="BW61:CB61"/>
    <mergeCell ref="BW62:CB62"/>
    <mergeCell ref="BW63:CB63"/>
    <mergeCell ref="BW64:CB64"/>
    <mergeCell ref="BW65:CB65"/>
    <mergeCell ref="BW66:CB66"/>
    <mergeCell ref="BW67:CB67"/>
    <mergeCell ref="BW68:CB68"/>
    <mergeCell ref="BW69:CB69"/>
    <mergeCell ref="BW70:CB70"/>
    <mergeCell ref="BW71:CB71"/>
    <mergeCell ref="BW72:CB72"/>
    <mergeCell ref="BW73:CB73"/>
    <mergeCell ref="BW74:CB74"/>
    <mergeCell ref="BW75:CB75"/>
    <mergeCell ref="BW76:CB76"/>
    <mergeCell ref="BW77:CB77"/>
    <mergeCell ref="BW78:CB78"/>
    <mergeCell ref="BW79:CB79"/>
    <mergeCell ref="BW80:CB80"/>
    <mergeCell ref="BW81:CB81"/>
    <mergeCell ref="BW82:CB82"/>
    <mergeCell ref="BW83:CB83"/>
    <mergeCell ref="BW84:CB84"/>
    <mergeCell ref="BW85:CB85"/>
    <mergeCell ref="BW86:CB86"/>
    <mergeCell ref="BW88:CB88"/>
    <mergeCell ref="BW89:CB89"/>
    <mergeCell ref="BW91:CB91"/>
    <mergeCell ref="BW92:CB92"/>
    <mergeCell ref="BW93:CB93"/>
    <mergeCell ref="BW94:CB94"/>
    <mergeCell ref="BW95:CB95"/>
    <mergeCell ref="BW96:CB96"/>
    <mergeCell ref="BW97:CB97"/>
    <mergeCell ref="BW98:CB98"/>
    <mergeCell ref="BW99:CB99"/>
    <mergeCell ref="BW100:CB100"/>
    <mergeCell ref="BW101:CB101"/>
    <mergeCell ref="BW103:CB103"/>
    <mergeCell ref="BW104:CB104"/>
    <mergeCell ref="BW105:CB105"/>
    <mergeCell ref="BW106:CB106"/>
    <mergeCell ref="BW107:CB107"/>
    <mergeCell ref="BW108:CB108"/>
    <mergeCell ref="BW109:CB109"/>
    <mergeCell ref="BW110:CB110"/>
    <mergeCell ref="BW111:CB111"/>
    <mergeCell ref="BW112:CB112"/>
    <mergeCell ref="BW113:CB113"/>
    <mergeCell ref="BX114:CC114"/>
    <mergeCell ref="BX115:CC115"/>
    <mergeCell ref="BU115:BW115"/>
    <mergeCell ref="BT110:BV110"/>
    <mergeCell ref="BX116:CC116"/>
    <mergeCell ref="BX117:CC117"/>
    <mergeCell ref="BX118:CC118"/>
    <mergeCell ref="BX119:CC119"/>
    <mergeCell ref="BX120:CC120"/>
    <mergeCell ref="BX121:CC121"/>
    <mergeCell ref="BX122:CC122"/>
    <mergeCell ref="BX123:CC123"/>
    <mergeCell ref="BX124:CC124"/>
    <mergeCell ref="BZ40:CB40"/>
    <mergeCell ref="BZ41:CB41"/>
    <mergeCell ref="BZ42:CB42"/>
    <mergeCell ref="BZ46:CB46"/>
    <mergeCell ref="BZ47:CB47"/>
    <mergeCell ref="BZ48:CB48"/>
    <mergeCell ref="CA44:CB44"/>
    <mergeCell ref="CA29:CB29"/>
    <mergeCell ref="CA30:CB30"/>
    <mergeCell ref="CA31:CB31"/>
    <mergeCell ref="CA32:CB32"/>
    <mergeCell ref="CA33:CB33"/>
    <mergeCell ref="CA34:CB34"/>
    <mergeCell ref="CA45:CB45"/>
    <mergeCell ref="CA49:CB49"/>
    <mergeCell ref="CA50:CB50"/>
    <mergeCell ref="CA51:CB51"/>
    <mergeCell ref="CA35:CB35"/>
    <mergeCell ref="CA36:CB36"/>
    <mergeCell ref="CA37:CB37"/>
    <mergeCell ref="CA38:CB38"/>
    <mergeCell ref="CA39:CB39"/>
    <mergeCell ref="CA43:CB43"/>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BA102"/>
  <sheetViews>
    <sheetView showGridLines="0" zoomScalePageLayoutView="0" workbookViewId="0" topLeftCell="A67">
      <selection activeCell="BA88" sqref="BA88"/>
    </sheetView>
  </sheetViews>
  <sheetFormatPr defaultColWidth="9.140625" defaultRowHeight="12.75"/>
  <cols>
    <col min="1" max="1" width="2.140625" style="38" customWidth="1"/>
    <col min="2" max="2" width="2.28125" style="38" customWidth="1"/>
    <col min="3" max="3" width="0.13671875" style="38" customWidth="1"/>
    <col min="4" max="4" width="2.28125" style="38" customWidth="1"/>
    <col min="5" max="5" width="0.2890625" style="38" customWidth="1"/>
    <col min="6" max="6" width="0.85546875" style="38" customWidth="1"/>
    <col min="7" max="7" width="1.421875" style="38" customWidth="1"/>
    <col min="8" max="8" width="0.71875" style="38" customWidth="1"/>
    <col min="9" max="9" width="2.140625" style="38" customWidth="1"/>
    <col min="10" max="10" width="2.421875" style="38" customWidth="1"/>
    <col min="11" max="11" width="0.13671875" style="38" customWidth="1"/>
    <col min="12" max="12" width="2.140625" style="38" customWidth="1"/>
    <col min="13" max="13" width="0.13671875" style="38" customWidth="1"/>
    <col min="14" max="14" width="0.42578125" style="38" customWidth="1"/>
    <col min="15" max="15" width="1.57421875" style="38" customWidth="1"/>
    <col min="16" max="16" width="1.7109375" style="38" customWidth="1"/>
    <col min="17" max="17" width="0.13671875" style="38" customWidth="1"/>
    <col min="18" max="18" width="0.5625" style="38" customWidth="1"/>
    <col min="19" max="19" width="0.13671875" style="38" customWidth="1"/>
    <col min="20" max="20" width="1.421875" style="38" customWidth="1"/>
    <col min="21" max="21" width="0.71875" style="38" customWidth="1"/>
    <col min="22" max="22" width="1.57421875" style="38" customWidth="1"/>
    <col min="23" max="23" width="2.140625" style="38" customWidth="1"/>
    <col min="24" max="24" width="0.13671875" style="38" customWidth="1"/>
    <col min="25" max="25" width="2.00390625" style="38" customWidth="1"/>
    <col min="26" max="26" width="1.1484375" style="38" customWidth="1"/>
    <col min="27" max="27" width="4.57421875" style="38" customWidth="1"/>
    <col min="28" max="28" width="0.42578125" style="38" customWidth="1"/>
    <col min="29" max="29" width="3.00390625" style="38" customWidth="1"/>
    <col min="30" max="30" width="0.13671875" style="38" customWidth="1"/>
    <col min="31" max="31" width="2.00390625" style="38" customWidth="1"/>
    <col min="32" max="32" width="0.13671875" style="38" customWidth="1"/>
    <col min="33" max="33" width="2.140625" style="38" customWidth="1"/>
    <col min="34" max="34" width="2.57421875" style="38" customWidth="1"/>
    <col min="35" max="35" width="2.140625" style="38" customWidth="1"/>
    <col min="36" max="36" width="1.421875" style="38" customWidth="1"/>
    <col min="37" max="37" width="0.71875" style="38" customWidth="1"/>
    <col min="38" max="38" width="0.9921875" style="38" customWidth="1"/>
    <col min="39" max="39" width="1.421875" style="38" customWidth="1"/>
    <col min="40" max="40" width="0.13671875" style="38" customWidth="1"/>
    <col min="41" max="41" width="3.00390625" style="38" customWidth="1"/>
    <col min="42" max="42" width="3.7109375" style="38" customWidth="1"/>
    <col min="43" max="43" width="6.28125" style="38" customWidth="1"/>
    <col min="44" max="44" width="10.8515625" style="38" customWidth="1"/>
    <col min="45" max="45" width="2.421875" style="38" customWidth="1"/>
    <col min="46" max="46" width="4.421875" style="38" customWidth="1"/>
    <col min="47" max="47" width="3.140625" style="38" customWidth="1"/>
    <col min="48" max="48" width="2.8515625" style="38" customWidth="1"/>
    <col min="49" max="49" width="7.7109375" style="38" customWidth="1"/>
    <col min="50" max="50" width="5.140625" style="38" customWidth="1"/>
    <col min="51" max="51" width="0.13671875" style="38" customWidth="1"/>
    <col min="52" max="52" width="17.00390625" style="38" customWidth="1"/>
    <col min="53" max="53" width="13.57421875" style="38" customWidth="1"/>
    <col min="54" max="16384" width="9.140625" style="38" customWidth="1"/>
  </cols>
  <sheetData>
    <row r="1" spans="1:51" ht="21.75"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row>
    <row r="2" spans="1:51" ht="14.25" customHeight="1">
      <c r="A2" s="229" t="s">
        <v>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row>
    <row r="3" spans="1:51" ht="24.7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43" t="s">
        <v>1550</v>
      </c>
      <c r="AS3" s="243"/>
      <c r="AT3" s="243"/>
      <c r="AU3" s="243"/>
      <c r="AV3" s="243"/>
      <c r="AW3" s="243"/>
      <c r="AX3" s="243"/>
      <c r="AY3" s="243"/>
    </row>
    <row r="4" spans="1:51" ht="12"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row>
    <row r="5" spans="1:51" ht="24.75" customHeight="1">
      <c r="A5" s="25"/>
      <c r="B5" s="25"/>
      <c r="C5" s="25"/>
      <c r="D5" s="25"/>
      <c r="E5" s="25"/>
      <c r="F5" s="25"/>
      <c r="G5" s="25"/>
      <c r="H5" s="338" t="s">
        <v>1549</v>
      </c>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25"/>
      <c r="AX5" s="25"/>
      <c r="AY5" s="25"/>
    </row>
    <row r="6" spans="1:51" ht="17.2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row>
    <row r="7" spans="1:51" ht="12.75" customHeight="1">
      <c r="A7" s="259" t="s">
        <v>1548</v>
      </c>
      <c r="B7" s="259"/>
      <c r="C7" s="259"/>
      <c r="D7" s="259"/>
      <c r="E7" s="259"/>
      <c r="F7" s="259"/>
      <c r="G7" s="337" t="s">
        <v>28</v>
      </c>
      <c r="H7" s="337"/>
      <c r="I7" s="334" t="s">
        <v>1453</v>
      </c>
      <c r="J7" s="334" t="s">
        <v>188</v>
      </c>
      <c r="K7" s="334" t="s">
        <v>188</v>
      </c>
      <c r="L7" s="54"/>
      <c r="M7" s="334" t="s">
        <v>1453</v>
      </c>
      <c r="N7" s="334"/>
      <c r="O7" s="334"/>
      <c r="P7" s="334" t="s">
        <v>1453</v>
      </c>
      <c r="Q7" s="334"/>
      <c r="R7" s="334"/>
      <c r="S7" s="334" t="s">
        <v>188</v>
      </c>
      <c r="T7" s="334"/>
      <c r="U7" s="334"/>
      <c r="V7" s="25"/>
      <c r="W7" s="25"/>
      <c r="X7" s="25"/>
      <c r="Y7" s="25"/>
      <c r="Z7" s="25"/>
      <c r="AA7" s="25"/>
      <c r="AB7" s="25"/>
      <c r="AC7" s="25"/>
      <c r="AD7" s="25"/>
      <c r="AE7" s="25"/>
      <c r="AF7" s="25"/>
      <c r="AG7" s="25"/>
      <c r="AH7" s="25"/>
      <c r="AI7" s="25"/>
      <c r="AJ7" s="25"/>
      <c r="AK7" s="25"/>
      <c r="AL7" s="25"/>
      <c r="AM7" s="25"/>
      <c r="AN7" s="290" t="s">
        <v>1547</v>
      </c>
      <c r="AO7" s="290"/>
      <c r="AP7" s="290"/>
      <c r="AQ7" s="282" t="s">
        <v>0</v>
      </c>
      <c r="AR7" s="282"/>
      <c r="AS7" s="282"/>
      <c r="AT7" s="282"/>
      <c r="AU7" s="282"/>
      <c r="AV7" s="282"/>
      <c r="AW7" s="282"/>
      <c r="AX7" s="25"/>
      <c r="AY7" s="25"/>
    </row>
    <row r="8" spans="1:51" ht="0.75" customHeight="1">
      <c r="A8" s="25"/>
      <c r="B8" s="25"/>
      <c r="C8" s="25"/>
      <c r="D8" s="25"/>
      <c r="E8" s="25"/>
      <c r="F8" s="25"/>
      <c r="G8" s="337"/>
      <c r="H8" s="337"/>
      <c r="I8" s="334"/>
      <c r="J8" s="334"/>
      <c r="K8" s="334"/>
      <c r="L8" s="54"/>
      <c r="M8" s="334"/>
      <c r="N8" s="334"/>
      <c r="O8" s="334"/>
      <c r="P8" s="334"/>
      <c r="Q8" s="334"/>
      <c r="R8" s="334"/>
      <c r="S8" s="334"/>
      <c r="T8" s="334"/>
      <c r="U8" s="334"/>
      <c r="V8" s="25"/>
      <c r="W8" s="25"/>
      <c r="X8" s="25"/>
      <c r="Y8" s="25"/>
      <c r="Z8" s="25"/>
      <c r="AA8" s="25"/>
      <c r="AB8" s="25"/>
      <c r="AC8" s="25"/>
      <c r="AD8" s="25"/>
      <c r="AE8" s="25"/>
      <c r="AF8" s="25"/>
      <c r="AG8" s="25"/>
      <c r="AH8" s="25"/>
      <c r="AI8" s="25"/>
      <c r="AJ8" s="25"/>
      <c r="AK8" s="25"/>
      <c r="AL8" s="25"/>
      <c r="AM8" s="25"/>
      <c r="AN8" s="25"/>
      <c r="AO8" s="25"/>
      <c r="AP8" s="25"/>
      <c r="AQ8" s="282"/>
      <c r="AR8" s="282"/>
      <c r="AS8" s="282"/>
      <c r="AT8" s="282"/>
      <c r="AU8" s="282"/>
      <c r="AV8" s="282"/>
      <c r="AW8" s="282"/>
      <c r="AX8" s="25"/>
      <c r="AY8" s="25"/>
    </row>
    <row r="9" spans="1:51" ht="6.75" customHeight="1">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row>
    <row r="10" spans="1:51" ht="12.75" customHeight="1">
      <c r="A10" s="289" t="s">
        <v>1546</v>
      </c>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5"/>
      <c r="AY10" s="25"/>
    </row>
    <row r="11" spans="1:51" ht="1.5" customHeigh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90" t="s">
        <v>1545</v>
      </c>
      <c r="AO11" s="290"/>
      <c r="AP11" s="290"/>
      <c r="AQ11" s="282" t="s">
        <v>1437</v>
      </c>
      <c r="AR11" s="282"/>
      <c r="AS11" s="290" t="s">
        <v>1544</v>
      </c>
      <c r="AT11" s="290"/>
      <c r="AU11" s="282" t="s">
        <v>1437</v>
      </c>
      <c r="AV11" s="282"/>
      <c r="AW11" s="282"/>
      <c r="AX11" s="25"/>
      <c r="AY11" s="25"/>
    </row>
    <row r="12" spans="1:51" ht="9.75" customHeight="1">
      <c r="A12" s="52"/>
      <c r="B12" s="53"/>
      <c r="C12" s="25"/>
      <c r="D12" s="25"/>
      <c r="E12" s="25"/>
      <c r="F12" s="290" t="s">
        <v>1448</v>
      </c>
      <c r="G12" s="290"/>
      <c r="H12" s="290"/>
      <c r="I12" s="290"/>
      <c r="J12" s="290"/>
      <c r="K12" s="290"/>
      <c r="L12" s="290"/>
      <c r="M12" s="290"/>
      <c r="N12" s="290"/>
      <c r="O12" s="290"/>
      <c r="P12" s="290"/>
      <c r="Q12" s="282" t="s">
        <v>1446</v>
      </c>
      <c r="R12" s="282"/>
      <c r="S12" s="282"/>
      <c r="T12" s="282"/>
      <c r="U12" s="282"/>
      <c r="V12" s="282"/>
      <c r="W12" s="282"/>
      <c r="X12" s="282"/>
      <c r="Y12" s="282"/>
      <c r="Z12" s="282"/>
      <c r="AA12" s="282"/>
      <c r="AB12" s="282"/>
      <c r="AC12" s="282"/>
      <c r="AD12" s="282"/>
      <c r="AE12" s="282"/>
      <c r="AF12" s="282"/>
      <c r="AG12" s="282"/>
      <c r="AH12" s="282"/>
      <c r="AI12" s="282"/>
      <c r="AJ12" s="282"/>
      <c r="AK12" s="25"/>
      <c r="AL12" s="25"/>
      <c r="AM12" s="25"/>
      <c r="AN12" s="290"/>
      <c r="AO12" s="290"/>
      <c r="AP12" s="290"/>
      <c r="AQ12" s="282"/>
      <c r="AR12" s="282"/>
      <c r="AS12" s="290"/>
      <c r="AT12" s="290"/>
      <c r="AU12" s="282"/>
      <c r="AV12" s="282"/>
      <c r="AW12" s="282"/>
      <c r="AX12" s="25"/>
      <c r="AY12" s="25"/>
    </row>
    <row r="13" spans="1:51" ht="1.5" customHeight="1">
      <c r="A13" s="25"/>
      <c r="B13" s="25"/>
      <c r="C13" s="25"/>
      <c r="D13" s="25"/>
      <c r="E13" s="25"/>
      <c r="F13" s="290"/>
      <c r="G13" s="290"/>
      <c r="H13" s="290"/>
      <c r="I13" s="290"/>
      <c r="J13" s="290"/>
      <c r="K13" s="290"/>
      <c r="L13" s="290"/>
      <c r="M13" s="290"/>
      <c r="N13" s="290"/>
      <c r="O13" s="290"/>
      <c r="P13" s="290"/>
      <c r="Q13" s="282"/>
      <c r="R13" s="282"/>
      <c r="S13" s="282"/>
      <c r="T13" s="282"/>
      <c r="U13" s="282"/>
      <c r="V13" s="282"/>
      <c r="W13" s="282"/>
      <c r="X13" s="282"/>
      <c r="Y13" s="282"/>
      <c r="Z13" s="282"/>
      <c r="AA13" s="282"/>
      <c r="AB13" s="282"/>
      <c r="AC13" s="282"/>
      <c r="AD13" s="282"/>
      <c r="AE13" s="282"/>
      <c r="AF13" s="282"/>
      <c r="AG13" s="282"/>
      <c r="AH13" s="282"/>
      <c r="AI13" s="282"/>
      <c r="AJ13" s="282"/>
      <c r="AK13" s="25"/>
      <c r="AL13" s="25"/>
      <c r="AM13" s="25"/>
      <c r="AN13" s="290"/>
      <c r="AO13" s="290"/>
      <c r="AP13" s="290"/>
      <c r="AQ13" s="282"/>
      <c r="AR13" s="282"/>
      <c r="AS13" s="290"/>
      <c r="AT13" s="290"/>
      <c r="AU13" s="282"/>
      <c r="AV13" s="282"/>
      <c r="AW13" s="282"/>
      <c r="AX13" s="25"/>
      <c r="AY13" s="25"/>
    </row>
    <row r="14" spans="1:51" ht="0.75" customHeight="1">
      <c r="A14" s="25"/>
      <c r="B14" s="25"/>
      <c r="C14" s="25"/>
      <c r="D14" s="25"/>
      <c r="E14" s="25"/>
      <c r="F14" s="290"/>
      <c r="G14" s="290"/>
      <c r="H14" s="290"/>
      <c r="I14" s="290"/>
      <c r="J14" s="290"/>
      <c r="K14" s="290"/>
      <c r="L14" s="290"/>
      <c r="M14" s="290"/>
      <c r="N14" s="290"/>
      <c r="O14" s="290"/>
      <c r="P14" s="290"/>
      <c r="Q14" s="282"/>
      <c r="R14" s="282"/>
      <c r="S14" s="282"/>
      <c r="T14" s="282"/>
      <c r="U14" s="282"/>
      <c r="V14" s="282"/>
      <c r="W14" s="282"/>
      <c r="X14" s="282"/>
      <c r="Y14" s="282"/>
      <c r="Z14" s="282"/>
      <c r="AA14" s="282"/>
      <c r="AB14" s="282"/>
      <c r="AC14" s="282"/>
      <c r="AD14" s="282"/>
      <c r="AE14" s="282"/>
      <c r="AF14" s="282"/>
      <c r="AG14" s="282"/>
      <c r="AH14" s="282"/>
      <c r="AI14" s="282"/>
      <c r="AJ14" s="282"/>
      <c r="AK14" s="25"/>
      <c r="AL14" s="25"/>
      <c r="AM14" s="25"/>
      <c r="AN14" s="25"/>
      <c r="AO14" s="25"/>
      <c r="AP14" s="25"/>
      <c r="AQ14" s="282"/>
      <c r="AR14" s="282"/>
      <c r="AS14" s="25"/>
      <c r="AT14" s="25"/>
      <c r="AU14" s="282"/>
      <c r="AV14" s="282"/>
      <c r="AW14" s="282"/>
      <c r="AX14" s="25"/>
      <c r="AY14" s="25"/>
    </row>
    <row r="15" spans="1:51" ht="0.75" customHeight="1">
      <c r="A15" s="25"/>
      <c r="B15" s="25"/>
      <c r="C15" s="25"/>
      <c r="D15" s="25"/>
      <c r="E15" s="25"/>
      <c r="F15" s="290"/>
      <c r="G15" s="290"/>
      <c r="H15" s="290"/>
      <c r="I15" s="290"/>
      <c r="J15" s="290"/>
      <c r="K15" s="290"/>
      <c r="L15" s="290"/>
      <c r="M15" s="290"/>
      <c r="N15" s="290"/>
      <c r="O15" s="290"/>
      <c r="P15" s="290"/>
      <c r="Q15" s="282"/>
      <c r="R15" s="282"/>
      <c r="S15" s="282"/>
      <c r="T15" s="282"/>
      <c r="U15" s="282"/>
      <c r="V15" s="282"/>
      <c r="W15" s="282"/>
      <c r="X15" s="282"/>
      <c r="Y15" s="282"/>
      <c r="Z15" s="282"/>
      <c r="AA15" s="282"/>
      <c r="AB15" s="282"/>
      <c r="AC15" s="282"/>
      <c r="AD15" s="282"/>
      <c r="AE15" s="282"/>
      <c r="AF15" s="282"/>
      <c r="AG15" s="282"/>
      <c r="AH15" s="282"/>
      <c r="AI15" s="282"/>
      <c r="AJ15" s="282"/>
      <c r="AK15" s="25"/>
      <c r="AL15" s="25"/>
      <c r="AM15" s="25"/>
      <c r="AN15" s="25"/>
      <c r="AO15" s="25"/>
      <c r="AP15" s="25"/>
      <c r="AQ15" s="25"/>
      <c r="AR15" s="25"/>
      <c r="AS15" s="25"/>
      <c r="AT15" s="25"/>
      <c r="AU15" s="25"/>
      <c r="AV15" s="25"/>
      <c r="AW15" s="25"/>
      <c r="AX15" s="25"/>
      <c r="AY15" s="25"/>
    </row>
    <row r="16" spans="1:51" ht="0.75" customHeight="1">
      <c r="A16" s="25"/>
      <c r="B16" s="25"/>
      <c r="C16" s="25"/>
      <c r="D16" s="25"/>
      <c r="E16" s="25"/>
      <c r="F16" s="25"/>
      <c r="G16" s="25"/>
      <c r="H16" s="25"/>
      <c r="I16" s="25"/>
      <c r="J16" s="25"/>
      <c r="K16" s="25"/>
      <c r="L16" s="25"/>
      <c r="M16" s="25"/>
      <c r="N16" s="25"/>
      <c r="O16" s="25"/>
      <c r="P16" s="25"/>
      <c r="Q16" s="282"/>
      <c r="R16" s="282"/>
      <c r="S16" s="282"/>
      <c r="T16" s="282"/>
      <c r="U16" s="282"/>
      <c r="V16" s="282"/>
      <c r="W16" s="282"/>
      <c r="X16" s="282"/>
      <c r="Y16" s="282"/>
      <c r="Z16" s="282"/>
      <c r="AA16" s="282"/>
      <c r="AB16" s="282"/>
      <c r="AC16" s="282"/>
      <c r="AD16" s="282"/>
      <c r="AE16" s="282"/>
      <c r="AF16" s="282"/>
      <c r="AG16" s="282"/>
      <c r="AH16" s="282"/>
      <c r="AI16" s="282"/>
      <c r="AJ16" s="282"/>
      <c r="AK16" s="25"/>
      <c r="AL16" s="25"/>
      <c r="AM16" s="25"/>
      <c r="AN16" s="25"/>
      <c r="AO16" s="25"/>
      <c r="AP16" s="25"/>
      <c r="AQ16" s="25"/>
      <c r="AR16" s="25"/>
      <c r="AS16" s="25"/>
      <c r="AT16" s="25"/>
      <c r="AU16" s="25"/>
      <c r="AV16" s="25"/>
      <c r="AW16" s="25"/>
      <c r="AX16" s="25"/>
      <c r="AY16" s="25"/>
    </row>
    <row r="17" spans="1:51" ht="4.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row>
    <row r="18" spans="1:51" ht="2.25" customHeight="1">
      <c r="A18" s="25"/>
      <c r="B18" s="25"/>
      <c r="C18" s="25"/>
      <c r="D18" s="25"/>
      <c r="E18" s="25"/>
      <c r="F18" s="290" t="s">
        <v>1447</v>
      </c>
      <c r="G18" s="290"/>
      <c r="H18" s="290"/>
      <c r="I18" s="290"/>
      <c r="J18" s="290"/>
      <c r="K18" s="290"/>
      <c r="L18" s="290"/>
      <c r="M18" s="290"/>
      <c r="N18" s="290"/>
      <c r="O18" s="290"/>
      <c r="P18" s="290"/>
      <c r="Q18" s="282" t="s">
        <v>1445</v>
      </c>
      <c r="R18" s="282"/>
      <c r="S18" s="282"/>
      <c r="T18" s="282"/>
      <c r="U18" s="282"/>
      <c r="V18" s="282"/>
      <c r="W18" s="282"/>
      <c r="X18" s="282"/>
      <c r="Y18" s="282"/>
      <c r="Z18" s="282"/>
      <c r="AA18" s="282"/>
      <c r="AB18" s="282"/>
      <c r="AC18" s="282"/>
      <c r="AD18" s="282"/>
      <c r="AE18" s="282"/>
      <c r="AF18" s="282"/>
      <c r="AG18" s="282"/>
      <c r="AH18" s="282"/>
      <c r="AI18" s="282"/>
      <c r="AJ18" s="282"/>
      <c r="AK18" s="25"/>
      <c r="AL18" s="25"/>
      <c r="AM18" s="25"/>
      <c r="AN18" s="290" t="s">
        <v>202</v>
      </c>
      <c r="AO18" s="290"/>
      <c r="AP18" s="290"/>
      <c r="AQ18" s="282" t="s">
        <v>1437</v>
      </c>
      <c r="AR18" s="282"/>
      <c r="AS18" s="282"/>
      <c r="AT18" s="282"/>
      <c r="AU18" s="282"/>
      <c r="AV18" s="282"/>
      <c r="AW18" s="282"/>
      <c r="AX18" s="25"/>
      <c r="AY18" s="25"/>
    </row>
    <row r="19" spans="1:51" ht="9.75" customHeight="1">
      <c r="A19" s="52"/>
      <c r="B19" s="53"/>
      <c r="C19" s="25"/>
      <c r="D19" s="25"/>
      <c r="E19" s="25"/>
      <c r="F19" s="290"/>
      <c r="G19" s="290"/>
      <c r="H19" s="290"/>
      <c r="I19" s="290"/>
      <c r="J19" s="290"/>
      <c r="K19" s="290"/>
      <c r="L19" s="290"/>
      <c r="M19" s="290"/>
      <c r="N19" s="290"/>
      <c r="O19" s="290"/>
      <c r="P19" s="290"/>
      <c r="Q19" s="282"/>
      <c r="R19" s="282"/>
      <c r="S19" s="282"/>
      <c r="T19" s="282"/>
      <c r="U19" s="282"/>
      <c r="V19" s="282"/>
      <c r="W19" s="282"/>
      <c r="X19" s="282"/>
      <c r="Y19" s="282"/>
      <c r="Z19" s="282"/>
      <c r="AA19" s="282"/>
      <c r="AB19" s="282"/>
      <c r="AC19" s="282"/>
      <c r="AD19" s="282"/>
      <c r="AE19" s="282"/>
      <c r="AF19" s="282"/>
      <c r="AG19" s="282"/>
      <c r="AH19" s="282"/>
      <c r="AI19" s="282"/>
      <c r="AJ19" s="282"/>
      <c r="AK19" s="25"/>
      <c r="AL19" s="25"/>
      <c r="AM19" s="25"/>
      <c r="AN19" s="290"/>
      <c r="AO19" s="290"/>
      <c r="AP19" s="290"/>
      <c r="AQ19" s="282"/>
      <c r="AR19" s="282"/>
      <c r="AS19" s="282"/>
      <c r="AT19" s="282"/>
      <c r="AU19" s="282"/>
      <c r="AV19" s="282"/>
      <c r="AW19" s="282"/>
      <c r="AX19" s="25"/>
      <c r="AY19" s="25"/>
    </row>
    <row r="20" spans="1:51" ht="0.75" customHeight="1">
      <c r="A20" s="25"/>
      <c r="B20" s="25"/>
      <c r="C20" s="25"/>
      <c r="D20" s="25"/>
      <c r="E20" s="25"/>
      <c r="F20" s="290"/>
      <c r="G20" s="290"/>
      <c r="H20" s="290"/>
      <c r="I20" s="290"/>
      <c r="J20" s="290"/>
      <c r="K20" s="290"/>
      <c r="L20" s="290"/>
      <c r="M20" s="290"/>
      <c r="N20" s="290"/>
      <c r="O20" s="290"/>
      <c r="P20" s="290"/>
      <c r="Q20" s="282"/>
      <c r="R20" s="282"/>
      <c r="S20" s="282"/>
      <c r="T20" s="282"/>
      <c r="U20" s="282"/>
      <c r="V20" s="282"/>
      <c r="W20" s="282"/>
      <c r="X20" s="282"/>
      <c r="Y20" s="282"/>
      <c r="Z20" s="282"/>
      <c r="AA20" s="282"/>
      <c r="AB20" s="282"/>
      <c r="AC20" s="282"/>
      <c r="AD20" s="282"/>
      <c r="AE20" s="282"/>
      <c r="AF20" s="282"/>
      <c r="AG20" s="282"/>
      <c r="AH20" s="282"/>
      <c r="AI20" s="282"/>
      <c r="AJ20" s="282"/>
      <c r="AK20" s="25"/>
      <c r="AL20" s="25"/>
      <c r="AM20" s="25"/>
      <c r="AN20" s="290"/>
      <c r="AO20" s="290"/>
      <c r="AP20" s="290"/>
      <c r="AQ20" s="282"/>
      <c r="AR20" s="282"/>
      <c r="AS20" s="282"/>
      <c r="AT20" s="282"/>
      <c r="AU20" s="282"/>
      <c r="AV20" s="282"/>
      <c r="AW20" s="282"/>
      <c r="AX20" s="25"/>
      <c r="AY20" s="25"/>
    </row>
    <row r="21" spans="1:51" ht="0.75" customHeight="1">
      <c r="A21" s="25"/>
      <c r="B21" s="25"/>
      <c r="C21" s="25"/>
      <c r="D21" s="25"/>
      <c r="E21" s="25"/>
      <c r="F21" s="25"/>
      <c r="G21" s="25"/>
      <c r="H21" s="25"/>
      <c r="I21" s="25"/>
      <c r="J21" s="25"/>
      <c r="K21" s="25"/>
      <c r="L21" s="25"/>
      <c r="M21" s="25"/>
      <c r="N21" s="25"/>
      <c r="O21" s="25"/>
      <c r="P21" s="25"/>
      <c r="Q21" s="282"/>
      <c r="R21" s="282"/>
      <c r="S21" s="282"/>
      <c r="T21" s="282"/>
      <c r="U21" s="282"/>
      <c r="V21" s="282"/>
      <c r="W21" s="282"/>
      <c r="X21" s="282"/>
      <c r="Y21" s="282"/>
      <c r="Z21" s="282"/>
      <c r="AA21" s="282"/>
      <c r="AB21" s="282"/>
      <c r="AC21" s="282"/>
      <c r="AD21" s="282"/>
      <c r="AE21" s="282"/>
      <c r="AF21" s="282"/>
      <c r="AG21" s="282"/>
      <c r="AH21" s="282"/>
      <c r="AI21" s="282"/>
      <c r="AJ21" s="282"/>
      <c r="AK21" s="25"/>
      <c r="AL21" s="25"/>
      <c r="AM21" s="25"/>
      <c r="AN21" s="25"/>
      <c r="AO21" s="25"/>
      <c r="AP21" s="25"/>
      <c r="AQ21" s="282"/>
      <c r="AR21" s="282"/>
      <c r="AS21" s="282"/>
      <c r="AT21" s="282"/>
      <c r="AU21" s="282"/>
      <c r="AV21" s="282"/>
      <c r="AW21" s="282"/>
      <c r="AX21" s="25"/>
      <c r="AY21" s="25"/>
    </row>
    <row r="22" spans="1:51" ht="5.25" customHeight="1">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row>
    <row r="23" spans="1:51" ht="2.25" customHeight="1">
      <c r="A23" s="25"/>
      <c r="B23" s="25"/>
      <c r="C23" s="25"/>
      <c r="D23" s="25"/>
      <c r="E23" s="25"/>
      <c r="F23" s="289" t="s">
        <v>1444</v>
      </c>
      <c r="G23" s="289"/>
      <c r="H23" s="289"/>
      <c r="I23" s="289"/>
      <c r="J23" s="289"/>
      <c r="K23" s="289"/>
      <c r="L23" s="289"/>
      <c r="M23" s="289"/>
      <c r="N23" s="289"/>
      <c r="O23" s="289"/>
      <c r="P23" s="289"/>
      <c r="Q23" s="282" t="s">
        <v>1442</v>
      </c>
      <c r="R23" s="282"/>
      <c r="S23" s="282"/>
      <c r="T23" s="282"/>
      <c r="U23" s="282"/>
      <c r="V23" s="282"/>
      <c r="W23" s="282"/>
      <c r="X23" s="282"/>
      <c r="Y23" s="282"/>
      <c r="Z23" s="282"/>
      <c r="AA23" s="282"/>
      <c r="AB23" s="282"/>
      <c r="AC23" s="282"/>
      <c r="AD23" s="282"/>
      <c r="AE23" s="282"/>
      <c r="AF23" s="282"/>
      <c r="AG23" s="282"/>
      <c r="AH23" s="282"/>
      <c r="AI23" s="282"/>
      <c r="AJ23" s="282"/>
      <c r="AK23" s="25"/>
      <c r="AL23" s="25"/>
      <c r="AM23" s="25"/>
      <c r="AN23" s="290" t="s">
        <v>1543</v>
      </c>
      <c r="AO23" s="290"/>
      <c r="AP23" s="290"/>
      <c r="AQ23" s="290"/>
      <c r="AR23" s="290"/>
      <c r="AS23" s="282"/>
      <c r="AT23" s="282"/>
      <c r="AU23" s="282"/>
      <c r="AV23" s="282"/>
      <c r="AW23" s="282"/>
      <c r="AX23" s="25"/>
      <c r="AY23" s="25"/>
    </row>
    <row r="24" spans="1:51" ht="9.75" customHeight="1">
      <c r="A24" s="52"/>
      <c r="B24" s="53"/>
      <c r="C24" s="25"/>
      <c r="D24" s="25"/>
      <c r="E24" s="25"/>
      <c r="F24" s="289"/>
      <c r="G24" s="289"/>
      <c r="H24" s="289"/>
      <c r="I24" s="289"/>
      <c r="J24" s="289"/>
      <c r="K24" s="289"/>
      <c r="L24" s="289"/>
      <c r="M24" s="289"/>
      <c r="N24" s="289"/>
      <c r="O24" s="289"/>
      <c r="P24" s="289"/>
      <c r="Q24" s="282"/>
      <c r="R24" s="282"/>
      <c r="S24" s="282"/>
      <c r="T24" s="282"/>
      <c r="U24" s="282"/>
      <c r="V24" s="282"/>
      <c r="W24" s="282"/>
      <c r="X24" s="282"/>
      <c r="Y24" s="282"/>
      <c r="Z24" s="282"/>
      <c r="AA24" s="282"/>
      <c r="AB24" s="282"/>
      <c r="AC24" s="282"/>
      <c r="AD24" s="282"/>
      <c r="AE24" s="282"/>
      <c r="AF24" s="282"/>
      <c r="AG24" s="282"/>
      <c r="AH24" s="282"/>
      <c r="AI24" s="282"/>
      <c r="AJ24" s="282"/>
      <c r="AK24" s="25"/>
      <c r="AL24" s="25"/>
      <c r="AM24" s="25"/>
      <c r="AN24" s="290"/>
      <c r="AO24" s="290"/>
      <c r="AP24" s="290"/>
      <c r="AQ24" s="290"/>
      <c r="AR24" s="290"/>
      <c r="AS24" s="282"/>
      <c r="AT24" s="282"/>
      <c r="AU24" s="282"/>
      <c r="AV24" s="282"/>
      <c r="AW24" s="282"/>
      <c r="AX24" s="25"/>
      <c r="AY24" s="25"/>
    </row>
    <row r="25" spans="1:51" ht="0.75" customHeight="1">
      <c r="A25" s="25"/>
      <c r="B25" s="25"/>
      <c r="C25" s="25"/>
      <c r="D25" s="25"/>
      <c r="E25" s="25"/>
      <c r="F25" s="289"/>
      <c r="G25" s="289"/>
      <c r="H25" s="289"/>
      <c r="I25" s="289"/>
      <c r="J25" s="289"/>
      <c r="K25" s="289"/>
      <c r="L25" s="289"/>
      <c r="M25" s="289"/>
      <c r="N25" s="289"/>
      <c r="O25" s="289"/>
      <c r="P25" s="289"/>
      <c r="Q25" s="282"/>
      <c r="R25" s="282"/>
      <c r="S25" s="282"/>
      <c r="T25" s="282"/>
      <c r="U25" s="282"/>
      <c r="V25" s="282"/>
      <c r="W25" s="282"/>
      <c r="X25" s="282"/>
      <c r="Y25" s="282"/>
      <c r="Z25" s="282"/>
      <c r="AA25" s="282"/>
      <c r="AB25" s="282"/>
      <c r="AC25" s="282"/>
      <c r="AD25" s="282"/>
      <c r="AE25" s="282"/>
      <c r="AF25" s="282"/>
      <c r="AG25" s="282"/>
      <c r="AH25" s="282"/>
      <c r="AI25" s="282"/>
      <c r="AJ25" s="282"/>
      <c r="AK25" s="25"/>
      <c r="AL25" s="25"/>
      <c r="AM25" s="25"/>
      <c r="AN25" s="290"/>
      <c r="AO25" s="290"/>
      <c r="AP25" s="290"/>
      <c r="AQ25" s="290"/>
      <c r="AR25" s="290"/>
      <c r="AS25" s="25"/>
      <c r="AT25" s="25"/>
      <c r="AU25" s="25"/>
      <c r="AV25" s="25"/>
      <c r="AW25" s="25"/>
      <c r="AX25" s="25"/>
      <c r="AY25" s="25"/>
    </row>
    <row r="26" spans="1:51" ht="0.75" customHeight="1">
      <c r="A26" s="25"/>
      <c r="B26" s="25"/>
      <c r="C26" s="25"/>
      <c r="D26" s="25"/>
      <c r="E26" s="25"/>
      <c r="F26" s="25"/>
      <c r="G26" s="25"/>
      <c r="H26" s="25"/>
      <c r="I26" s="25"/>
      <c r="J26" s="25"/>
      <c r="K26" s="25"/>
      <c r="L26" s="25"/>
      <c r="M26" s="25"/>
      <c r="N26" s="25"/>
      <c r="O26" s="25"/>
      <c r="P26" s="25"/>
      <c r="Q26" s="282"/>
      <c r="R26" s="282"/>
      <c r="S26" s="282"/>
      <c r="T26" s="282"/>
      <c r="U26" s="282"/>
      <c r="V26" s="282"/>
      <c r="W26" s="282"/>
      <c r="X26" s="282"/>
      <c r="Y26" s="282"/>
      <c r="Z26" s="282"/>
      <c r="AA26" s="282"/>
      <c r="AB26" s="282"/>
      <c r="AC26" s="282"/>
      <c r="AD26" s="282"/>
      <c r="AE26" s="282"/>
      <c r="AF26" s="282"/>
      <c r="AG26" s="282"/>
      <c r="AH26" s="282"/>
      <c r="AI26" s="282"/>
      <c r="AJ26" s="282"/>
      <c r="AK26" s="25"/>
      <c r="AL26" s="25"/>
      <c r="AM26" s="25"/>
      <c r="AN26" s="25"/>
      <c r="AO26" s="25"/>
      <c r="AP26" s="25"/>
      <c r="AQ26" s="25"/>
      <c r="AR26" s="25"/>
      <c r="AS26" s="25"/>
      <c r="AT26" s="25"/>
      <c r="AU26" s="25"/>
      <c r="AV26" s="25"/>
      <c r="AW26" s="25"/>
      <c r="AX26" s="25"/>
      <c r="AY26" s="25"/>
    </row>
    <row r="27" spans="1:51" ht="6" customHeight="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row>
    <row r="28" spans="1:51" ht="1.5" customHeight="1">
      <c r="A28" s="25"/>
      <c r="B28" s="25"/>
      <c r="C28" s="25"/>
      <c r="D28" s="25"/>
      <c r="E28" s="25"/>
      <c r="F28" s="290" t="s">
        <v>1443</v>
      </c>
      <c r="G28" s="290"/>
      <c r="H28" s="290"/>
      <c r="I28" s="290"/>
      <c r="J28" s="290"/>
      <c r="K28" s="290"/>
      <c r="L28" s="290"/>
      <c r="M28" s="290"/>
      <c r="N28" s="290"/>
      <c r="O28" s="290"/>
      <c r="P28" s="290"/>
      <c r="Q28" s="290"/>
      <c r="R28" s="290"/>
      <c r="S28" s="290"/>
      <c r="T28" s="290"/>
      <c r="U28" s="290"/>
      <c r="V28" s="290"/>
      <c r="W28" s="282"/>
      <c r="X28" s="282"/>
      <c r="Y28" s="282"/>
      <c r="Z28" s="282"/>
      <c r="AA28" s="282"/>
      <c r="AB28" s="282"/>
      <c r="AC28" s="282"/>
      <c r="AD28" s="282"/>
      <c r="AE28" s="282"/>
      <c r="AF28" s="282"/>
      <c r="AG28" s="282"/>
      <c r="AH28" s="282"/>
      <c r="AI28" s="282"/>
      <c r="AJ28" s="282"/>
      <c r="AK28" s="25"/>
      <c r="AL28" s="25"/>
      <c r="AM28" s="25"/>
      <c r="AN28" s="290" t="s">
        <v>1542</v>
      </c>
      <c r="AO28" s="290"/>
      <c r="AP28" s="290"/>
      <c r="AQ28" s="282"/>
      <c r="AR28" s="282"/>
      <c r="AS28" s="282"/>
      <c r="AT28" s="282"/>
      <c r="AU28" s="282"/>
      <c r="AV28" s="282"/>
      <c r="AW28" s="282"/>
      <c r="AX28" s="25"/>
      <c r="AY28" s="25"/>
    </row>
    <row r="29" spans="1:51" ht="9.75" customHeight="1">
      <c r="A29" s="52"/>
      <c r="B29" s="53"/>
      <c r="C29" s="327"/>
      <c r="D29" s="327"/>
      <c r="E29" s="25"/>
      <c r="F29" s="290"/>
      <c r="G29" s="290"/>
      <c r="H29" s="290"/>
      <c r="I29" s="290"/>
      <c r="J29" s="290"/>
      <c r="K29" s="290"/>
      <c r="L29" s="290"/>
      <c r="M29" s="290"/>
      <c r="N29" s="290"/>
      <c r="O29" s="290"/>
      <c r="P29" s="290"/>
      <c r="Q29" s="290"/>
      <c r="R29" s="290"/>
      <c r="S29" s="290"/>
      <c r="T29" s="290"/>
      <c r="U29" s="290"/>
      <c r="V29" s="290"/>
      <c r="W29" s="282"/>
      <c r="X29" s="282"/>
      <c r="Y29" s="282"/>
      <c r="Z29" s="282"/>
      <c r="AA29" s="282"/>
      <c r="AB29" s="282"/>
      <c r="AC29" s="282"/>
      <c r="AD29" s="282"/>
      <c r="AE29" s="282"/>
      <c r="AF29" s="282"/>
      <c r="AG29" s="282"/>
      <c r="AH29" s="282"/>
      <c r="AI29" s="282"/>
      <c r="AJ29" s="282"/>
      <c r="AK29" s="25"/>
      <c r="AL29" s="25"/>
      <c r="AM29" s="25"/>
      <c r="AN29" s="290"/>
      <c r="AO29" s="290"/>
      <c r="AP29" s="290"/>
      <c r="AQ29" s="282"/>
      <c r="AR29" s="282"/>
      <c r="AS29" s="282"/>
      <c r="AT29" s="282"/>
      <c r="AU29" s="282"/>
      <c r="AV29" s="282"/>
      <c r="AW29" s="282"/>
      <c r="AX29" s="25"/>
      <c r="AY29" s="25"/>
    </row>
    <row r="30" spans="1:51" ht="1.5" customHeight="1">
      <c r="A30" s="25"/>
      <c r="B30" s="25"/>
      <c r="C30" s="25"/>
      <c r="D30" s="25"/>
      <c r="E30" s="25"/>
      <c r="F30" s="290"/>
      <c r="G30" s="290"/>
      <c r="H30" s="290"/>
      <c r="I30" s="290"/>
      <c r="J30" s="290"/>
      <c r="K30" s="290"/>
      <c r="L30" s="290"/>
      <c r="M30" s="290"/>
      <c r="N30" s="290"/>
      <c r="O30" s="290"/>
      <c r="P30" s="290"/>
      <c r="Q30" s="290"/>
      <c r="R30" s="290"/>
      <c r="S30" s="290"/>
      <c r="T30" s="290"/>
      <c r="U30" s="290"/>
      <c r="V30" s="290"/>
      <c r="W30" s="25"/>
      <c r="X30" s="25"/>
      <c r="Y30" s="25"/>
      <c r="Z30" s="25"/>
      <c r="AA30" s="25"/>
      <c r="AB30" s="25"/>
      <c r="AC30" s="25"/>
      <c r="AD30" s="25"/>
      <c r="AE30" s="25"/>
      <c r="AF30" s="25"/>
      <c r="AG30" s="25"/>
      <c r="AH30" s="25"/>
      <c r="AI30" s="25"/>
      <c r="AJ30" s="25"/>
      <c r="AK30" s="25"/>
      <c r="AL30" s="25"/>
      <c r="AM30" s="25"/>
      <c r="AN30" s="290"/>
      <c r="AO30" s="290"/>
      <c r="AP30" s="290"/>
      <c r="AQ30" s="25"/>
      <c r="AR30" s="25"/>
      <c r="AS30" s="25"/>
      <c r="AT30" s="25"/>
      <c r="AU30" s="25"/>
      <c r="AV30" s="25"/>
      <c r="AW30" s="25"/>
      <c r="AX30" s="25"/>
      <c r="AY30" s="25"/>
    </row>
    <row r="31" spans="1:51" ht="6"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row>
    <row r="32" spans="1:51" ht="2.25" customHeight="1">
      <c r="A32" s="25"/>
      <c r="B32" s="25"/>
      <c r="C32" s="25"/>
      <c r="D32" s="25"/>
      <c r="E32" s="25"/>
      <c r="F32" s="290" t="s">
        <v>1541</v>
      </c>
      <c r="G32" s="290"/>
      <c r="H32" s="290"/>
      <c r="I32" s="290"/>
      <c r="J32" s="290"/>
      <c r="K32" s="290"/>
      <c r="L32" s="290"/>
      <c r="M32" s="290"/>
      <c r="N32" s="290"/>
      <c r="O32" s="290"/>
      <c r="P32" s="290"/>
      <c r="Q32" s="282"/>
      <c r="R32" s="282"/>
      <c r="S32" s="282"/>
      <c r="T32" s="282"/>
      <c r="U32" s="282"/>
      <c r="V32" s="282"/>
      <c r="W32" s="282"/>
      <c r="X32" s="282"/>
      <c r="Y32" s="282"/>
      <c r="Z32" s="282"/>
      <c r="AA32" s="282"/>
      <c r="AB32" s="282"/>
      <c r="AC32" s="282"/>
      <c r="AD32" s="282"/>
      <c r="AE32" s="282"/>
      <c r="AF32" s="282"/>
      <c r="AG32" s="282"/>
      <c r="AH32" s="282"/>
      <c r="AI32" s="282"/>
      <c r="AJ32" s="282"/>
      <c r="AK32" s="25"/>
      <c r="AL32" s="25"/>
      <c r="AM32" s="25"/>
      <c r="AN32" s="25"/>
      <c r="AO32" s="25"/>
      <c r="AP32" s="25"/>
      <c r="AQ32" s="25"/>
      <c r="AR32" s="25"/>
      <c r="AS32" s="25"/>
      <c r="AT32" s="25"/>
      <c r="AU32" s="25"/>
      <c r="AV32" s="25"/>
      <c r="AW32" s="25"/>
      <c r="AX32" s="25"/>
      <c r="AY32" s="25"/>
    </row>
    <row r="33" spans="1:51" ht="9.75" customHeight="1">
      <c r="A33" s="52"/>
      <c r="B33" s="53"/>
      <c r="C33" s="327"/>
      <c r="D33" s="327"/>
      <c r="E33" s="25"/>
      <c r="F33" s="290"/>
      <c r="G33" s="290"/>
      <c r="H33" s="290"/>
      <c r="I33" s="290"/>
      <c r="J33" s="290"/>
      <c r="K33" s="290"/>
      <c r="L33" s="290"/>
      <c r="M33" s="290"/>
      <c r="N33" s="290"/>
      <c r="O33" s="290"/>
      <c r="P33" s="290"/>
      <c r="Q33" s="282"/>
      <c r="R33" s="282"/>
      <c r="S33" s="282"/>
      <c r="T33" s="282"/>
      <c r="U33" s="282"/>
      <c r="V33" s="282"/>
      <c r="W33" s="282"/>
      <c r="X33" s="282"/>
      <c r="Y33" s="282"/>
      <c r="Z33" s="282"/>
      <c r="AA33" s="282"/>
      <c r="AB33" s="282"/>
      <c r="AC33" s="282"/>
      <c r="AD33" s="282"/>
      <c r="AE33" s="282"/>
      <c r="AF33" s="282"/>
      <c r="AG33" s="282"/>
      <c r="AH33" s="282"/>
      <c r="AI33" s="282"/>
      <c r="AJ33" s="282"/>
      <c r="AK33" s="25"/>
      <c r="AL33" s="25"/>
      <c r="AM33" s="25"/>
      <c r="AN33" s="25"/>
      <c r="AO33" s="25"/>
      <c r="AP33" s="25"/>
      <c r="AQ33" s="25"/>
      <c r="AR33" s="25"/>
      <c r="AS33" s="25"/>
      <c r="AT33" s="25"/>
      <c r="AU33" s="25"/>
      <c r="AV33" s="25"/>
      <c r="AW33" s="25"/>
      <c r="AX33" s="25"/>
      <c r="AY33" s="25"/>
    </row>
    <row r="34" spans="1:51" ht="0.75" customHeight="1">
      <c r="A34" s="25"/>
      <c r="B34" s="25"/>
      <c r="C34" s="25"/>
      <c r="D34" s="25"/>
      <c r="E34" s="25"/>
      <c r="F34" s="290"/>
      <c r="G34" s="290"/>
      <c r="H34" s="290"/>
      <c r="I34" s="290"/>
      <c r="J34" s="290"/>
      <c r="K34" s="290"/>
      <c r="L34" s="290"/>
      <c r="M34" s="290"/>
      <c r="N34" s="290"/>
      <c r="O34" s="290"/>
      <c r="P34" s="290"/>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row>
    <row r="35" spans="1:51" ht="6" customHeight="1">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row>
    <row r="36" spans="1:51" ht="2.25" customHeight="1">
      <c r="A36" s="25"/>
      <c r="B36" s="25"/>
      <c r="C36" s="25"/>
      <c r="D36" s="25"/>
      <c r="E36" s="25"/>
      <c r="F36" s="290" t="s">
        <v>1440</v>
      </c>
      <c r="G36" s="290"/>
      <c r="H36" s="290"/>
      <c r="I36" s="290"/>
      <c r="J36" s="290"/>
      <c r="K36" s="290"/>
      <c r="L36" s="290"/>
      <c r="M36" s="290"/>
      <c r="N36" s="290"/>
      <c r="O36" s="290"/>
      <c r="P36" s="290"/>
      <c r="Q36" s="282"/>
      <c r="R36" s="282"/>
      <c r="S36" s="282"/>
      <c r="T36" s="282"/>
      <c r="U36" s="282"/>
      <c r="V36" s="282"/>
      <c r="W36" s="282"/>
      <c r="X36" s="282"/>
      <c r="Y36" s="282"/>
      <c r="Z36" s="282"/>
      <c r="AA36" s="282"/>
      <c r="AB36" s="282"/>
      <c r="AC36" s="282"/>
      <c r="AD36" s="282"/>
      <c r="AE36" s="282"/>
      <c r="AF36" s="282"/>
      <c r="AG36" s="282"/>
      <c r="AH36" s="282"/>
      <c r="AI36" s="282"/>
      <c r="AJ36" s="282"/>
      <c r="AK36" s="25"/>
      <c r="AL36" s="25"/>
      <c r="AM36" s="25"/>
      <c r="AN36" s="25"/>
      <c r="AO36" s="25"/>
      <c r="AP36" s="25"/>
      <c r="AQ36" s="25"/>
      <c r="AR36" s="25"/>
      <c r="AS36" s="25"/>
      <c r="AT36" s="25"/>
      <c r="AU36" s="25"/>
      <c r="AV36" s="25"/>
      <c r="AW36" s="25"/>
      <c r="AX36" s="25"/>
      <c r="AY36" s="25"/>
    </row>
    <row r="37" spans="1:51" ht="9.75" customHeight="1">
      <c r="A37" s="52"/>
      <c r="B37" s="53"/>
      <c r="C37" s="327"/>
      <c r="D37" s="327"/>
      <c r="E37" s="25"/>
      <c r="F37" s="290"/>
      <c r="G37" s="290"/>
      <c r="H37" s="290"/>
      <c r="I37" s="290"/>
      <c r="J37" s="290"/>
      <c r="K37" s="290"/>
      <c r="L37" s="290"/>
      <c r="M37" s="290"/>
      <c r="N37" s="290"/>
      <c r="O37" s="290"/>
      <c r="P37" s="290"/>
      <c r="Q37" s="282"/>
      <c r="R37" s="282"/>
      <c r="S37" s="282"/>
      <c r="T37" s="282"/>
      <c r="U37" s="282"/>
      <c r="V37" s="282"/>
      <c r="W37" s="282"/>
      <c r="X37" s="282"/>
      <c r="Y37" s="282"/>
      <c r="Z37" s="282"/>
      <c r="AA37" s="282"/>
      <c r="AB37" s="282"/>
      <c r="AC37" s="282"/>
      <c r="AD37" s="282"/>
      <c r="AE37" s="282"/>
      <c r="AF37" s="282"/>
      <c r="AG37" s="282"/>
      <c r="AH37" s="282"/>
      <c r="AI37" s="282"/>
      <c r="AJ37" s="282"/>
      <c r="AK37" s="25"/>
      <c r="AL37" s="25"/>
      <c r="AM37" s="25"/>
      <c r="AN37" s="25"/>
      <c r="AO37" s="25"/>
      <c r="AP37" s="25"/>
      <c r="AQ37" s="25"/>
      <c r="AR37" s="25"/>
      <c r="AS37" s="25"/>
      <c r="AT37" s="25"/>
      <c r="AU37" s="25"/>
      <c r="AV37" s="25"/>
      <c r="AW37" s="25"/>
      <c r="AX37" s="25"/>
      <c r="AY37" s="25"/>
    </row>
    <row r="38" spans="1:51" ht="0.75" customHeight="1">
      <c r="A38" s="25"/>
      <c r="B38" s="25"/>
      <c r="C38" s="25"/>
      <c r="D38" s="25"/>
      <c r="E38" s="25"/>
      <c r="F38" s="290"/>
      <c r="G38" s="290"/>
      <c r="H38" s="290"/>
      <c r="I38" s="290"/>
      <c r="J38" s="290"/>
      <c r="K38" s="290"/>
      <c r="L38" s="290"/>
      <c r="M38" s="290"/>
      <c r="N38" s="290"/>
      <c r="O38" s="290"/>
      <c r="P38" s="290"/>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row>
    <row r="39" spans="1:51" ht="5.25" customHeight="1">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row>
    <row r="40" spans="1:51" ht="2.25" customHeight="1">
      <c r="A40" s="289" t="s">
        <v>1540</v>
      </c>
      <c r="B40" s="289"/>
      <c r="C40" s="289"/>
      <c r="D40" s="289"/>
      <c r="E40" s="289"/>
      <c r="F40" s="289"/>
      <c r="G40" s="289"/>
      <c r="H40" s="289"/>
      <c r="I40" s="289"/>
      <c r="J40" s="289"/>
      <c r="K40" s="289"/>
      <c r="L40" s="289"/>
      <c r="M40" s="289"/>
      <c r="N40" s="289"/>
      <c r="O40" s="289"/>
      <c r="P40" s="289"/>
      <c r="Q40" s="289"/>
      <c r="R40" s="289"/>
      <c r="S40" s="289"/>
      <c r="T40" s="25"/>
      <c r="U40" s="25"/>
      <c r="V40" s="25"/>
      <c r="W40" s="25"/>
      <c r="X40" s="25"/>
      <c r="Y40" s="289" t="s">
        <v>1539</v>
      </c>
      <c r="Z40" s="289"/>
      <c r="AA40" s="289"/>
      <c r="AB40" s="289"/>
      <c r="AC40" s="25"/>
      <c r="AD40" s="25"/>
      <c r="AE40" s="25"/>
      <c r="AF40" s="25"/>
      <c r="AG40" s="25"/>
      <c r="AH40" s="25"/>
      <c r="AI40" s="25"/>
      <c r="AJ40" s="25"/>
      <c r="AK40" s="25"/>
      <c r="AL40" s="25"/>
      <c r="AM40" s="25"/>
      <c r="AN40" s="25"/>
      <c r="AO40" s="25"/>
      <c r="AP40" s="25"/>
      <c r="AQ40" s="25"/>
      <c r="AR40" s="25"/>
      <c r="AS40" s="25"/>
      <c r="AT40" s="25"/>
      <c r="AU40" s="25"/>
      <c r="AV40" s="25"/>
      <c r="AW40" s="25"/>
      <c r="AX40" s="25"/>
      <c r="AY40" s="25"/>
    </row>
    <row r="41" spans="1:51" ht="10.5" customHeight="1">
      <c r="A41" s="289"/>
      <c r="B41" s="289"/>
      <c r="C41" s="289"/>
      <c r="D41" s="289"/>
      <c r="E41" s="289"/>
      <c r="F41" s="289"/>
      <c r="G41" s="289"/>
      <c r="H41" s="289"/>
      <c r="I41" s="289"/>
      <c r="J41" s="289"/>
      <c r="K41" s="289"/>
      <c r="L41" s="289"/>
      <c r="M41" s="289"/>
      <c r="N41" s="289"/>
      <c r="O41" s="289"/>
      <c r="P41" s="289"/>
      <c r="Q41" s="289"/>
      <c r="R41" s="289"/>
      <c r="S41" s="289"/>
      <c r="T41" s="25"/>
      <c r="U41" s="25"/>
      <c r="V41" s="25"/>
      <c r="W41" s="25"/>
      <c r="X41" s="25"/>
      <c r="Y41" s="289"/>
      <c r="Z41" s="289"/>
      <c r="AA41" s="289"/>
      <c r="AB41" s="289"/>
      <c r="AC41" s="25"/>
      <c r="AD41" s="25"/>
      <c r="AE41" s="335"/>
      <c r="AF41" s="335"/>
      <c r="AG41" s="53"/>
      <c r="AH41" s="53"/>
      <c r="AI41" s="53"/>
      <c r="AJ41" s="327"/>
      <c r="AK41" s="327"/>
      <c r="AL41" s="327"/>
      <c r="AM41" s="327"/>
      <c r="AN41" s="327"/>
      <c r="AO41" s="25"/>
      <c r="AP41" s="25"/>
      <c r="AQ41" s="25"/>
      <c r="AR41" s="25"/>
      <c r="AS41" s="25"/>
      <c r="AT41" s="25"/>
      <c r="AU41" s="25"/>
      <c r="AV41" s="25"/>
      <c r="AW41" s="25"/>
      <c r="AX41" s="25"/>
      <c r="AY41" s="25"/>
    </row>
    <row r="42" spans="1:51" ht="0.75" customHeight="1">
      <c r="A42" s="289"/>
      <c r="B42" s="289"/>
      <c r="C42" s="289"/>
      <c r="D42" s="289"/>
      <c r="E42" s="289"/>
      <c r="F42" s="289"/>
      <c r="G42" s="289"/>
      <c r="H42" s="289"/>
      <c r="I42" s="289"/>
      <c r="J42" s="289"/>
      <c r="K42" s="289"/>
      <c r="L42" s="289"/>
      <c r="M42" s="289"/>
      <c r="N42" s="289"/>
      <c r="O42" s="289"/>
      <c r="P42" s="289"/>
      <c r="Q42" s="289"/>
      <c r="R42" s="289"/>
      <c r="S42" s="289"/>
      <c r="T42" s="25"/>
      <c r="U42" s="25"/>
      <c r="V42" s="25"/>
      <c r="W42" s="25"/>
      <c r="X42" s="25"/>
      <c r="Y42" s="289"/>
      <c r="Z42" s="289"/>
      <c r="AA42" s="289"/>
      <c r="AB42" s="289"/>
      <c r="AC42" s="25"/>
      <c r="AD42" s="25"/>
      <c r="AE42" s="25"/>
      <c r="AF42" s="25"/>
      <c r="AG42" s="25"/>
      <c r="AH42" s="25"/>
      <c r="AI42" s="25"/>
      <c r="AJ42" s="25"/>
      <c r="AK42" s="25"/>
      <c r="AL42" s="25"/>
      <c r="AM42" s="25"/>
      <c r="AN42" s="25"/>
      <c r="AO42" s="25"/>
      <c r="AP42" s="25"/>
      <c r="AQ42" s="25"/>
      <c r="AR42" s="25"/>
      <c r="AS42" s="25"/>
      <c r="AT42" s="25"/>
      <c r="AU42" s="25"/>
      <c r="AV42" s="25"/>
      <c r="AW42" s="25"/>
      <c r="AX42" s="25"/>
      <c r="AY42" s="25"/>
    </row>
    <row r="43" spans="1:51" ht="3.75" customHeight="1">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row>
    <row r="44" spans="1:51" ht="3.75" customHeight="1">
      <c r="A44" s="259" t="s">
        <v>1538</v>
      </c>
      <c r="B44" s="259"/>
      <c r="C44" s="259"/>
      <c r="D44" s="259"/>
      <c r="E44" s="259"/>
      <c r="F44" s="259"/>
      <c r="G44" s="259"/>
      <c r="H44" s="259"/>
      <c r="I44" s="259"/>
      <c r="J44" s="259"/>
      <c r="K44" s="259"/>
      <c r="L44" s="259"/>
      <c r="M44" s="259"/>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row>
    <row r="45" spans="1:51" ht="0.75" customHeight="1">
      <c r="A45" s="259"/>
      <c r="B45" s="259"/>
      <c r="C45" s="259"/>
      <c r="D45" s="259"/>
      <c r="E45" s="259"/>
      <c r="F45" s="259"/>
      <c r="G45" s="259"/>
      <c r="H45" s="259"/>
      <c r="I45" s="259"/>
      <c r="J45" s="259"/>
      <c r="K45" s="259"/>
      <c r="L45" s="259"/>
      <c r="M45" s="259"/>
      <c r="N45" s="25"/>
      <c r="O45" s="289" t="s">
        <v>1537</v>
      </c>
      <c r="P45" s="289"/>
      <c r="Q45" s="289"/>
      <c r="R45" s="25"/>
      <c r="S45" s="25"/>
      <c r="T45" s="25"/>
      <c r="U45" s="25"/>
      <c r="V45" s="25"/>
      <c r="W45" s="25"/>
      <c r="X45" s="25"/>
      <c r="Y45" s="25"/>
      <c r="Z45" s="25"/>
      <c r="AA45" s="289" t="s">
        <v>1451</v>
      </c>
      <c r="AB45" s="289"/>
      <c r="AC45" s="289"/>
      <c r="AD45" s="25"/>
      <c r="AE45" s="25"/>
      <c r="AF45" s="25"/>
      <c r="AG45" s="25"/>
      <c r="AH45" s="25"/>
      <c r="AI45" s="25"/>
      <c r="AJ45" s="25"/>
      <c r="AK45" s="25"/>
      <c r="AL45" s="25"/>
      <c r="AM45" s="25"/>
      <c r="AN45" s="25"/>
      <c r="AO45" s="25"/>
      <c r="AP45" s="25"/>
      <c r="AQ45" s="25"/>
      <c r="AR45" s="25"/>
      <c r="AS45" s="25"/>
      <c r="AT45" s="25"/>
      <c r="AU45" s="25"/>
      <c r="AV45" s="25"/>
      <c r="AW45" s="25"/>
      <c r="AX45" s="25"/>
      <c r="AY45" s="25"/>
    </row>
    <row r="46" spans="1:51" ht="10.5" customHeight="1">
      <c r="A46" s="259"/>
      <c r="B46" s="259"/>
      <c r="C46" s="259"/>
      <c r="D46" s="259"/>
      <c r="E46" s="259"/>
      <c r="F46" s="259"/>
      <c r="G46" s="259"/>
      <c r="H46" s="259"/>
      <c r="I46" s="259"/>
      <c r="J46" s="259"/>
      <c r="K46" s="259"/>
      <c r="L46" s="259"/>
      <c r="M46" s="259"/>
      <c r="N46" s="25"/>
      <c r="O46" s="289"/>
      <c r="P46" s="289"/>
      <c r="Q46" s="289"/>
      <c r="R46" s="335"/>
      <c r="S46" s="335"/>
      <c r="T46" s="335"/>
      <c r="U46" s="327"/>
      <c r="V46" s="327"/>
      <c r="W46" s="53"/>
      <c r="X46" s="327"/>
      <c r="Y46" s="327"/>
      <c r="Z46" s="25"/>
      <c r="AA46" s="289"/>
      <c r="AB46" s="289"/>
      <c r="AC46" s="289"/>
      <c r="AD46" s="335"/>
      <c r="AE46" s="335"/>
      <c r="AF46" s="25"/>
      <c r="AG46" s="25"/>
      <c r="AH46" s="25"/>
      <c r="AI46" s="25"/>
      <c r="AJ46" s="25"/>
      <c r="AK46" s="25"/>
      <c r="AL46" s="25"/>
      <c r="AM46" s="25"/>
      <c r="AN46" s="25"/>
      <c r="AO46" s="25"/>
      <c r="AP46" s="25"/>
      <c r="AQ46" s="25"/>
      <c r="AR46" s="25"/>
      <c r="AS46" s="25"/>
      <c r="AT46" s="25"/>
      <c r="AU46" s="25"/>
      <c r="AV46" s="25"/>
      <c r="AW46" s="25"/>
      <c r="AX46" s="25"/>
      <c r="AY46" s="25"/>
    </row>
    <row r="47" spans="1:51" ht="1.5" customHeight="1">
      <c r="A47" s="25"/>
      <c r="B47" s="25"/>
      <c r="C47" s="25"/>
      <c r="D47" s="25"/>
      <c r="E47" s="25"/>
      <c r="F47" s="25"/>
      <c r="G47" s="25"/>
      <c r="H47" s="25"/>
      <c r="I47" s="25"/>
      <c r="J47" s="25"/>
      <c r="K47" s="25"/>
      <c r="L47" s="25"/>
      <c r="M47" s="25"/>
      <c r="N47" s="25"/>
      <c r="O47" s="289"/>
      <c r="P47" s="289"/>
      <c r="Q47" s="289"/>
      <c r="R47" s="25"/>
      <c r="S47" s="25"/>
      <c r="T47" s="25"/>
      <c r="U47" s="25"/>
      <c r="V47" s="25"/>
      <c r="W47" s="25"/>
      <c r="X47" s="25"/>
      <c r="Y47" s="25"/>
      <c r="Z47" s="25"/>
      <c r="AA47" s="289"/>
      <c r="AB47" s="289"/>
      <c r="AC47" s="289"/>
      <c r="AD47" s="25"/>
      <c r="AE47" s="25"/>
      <c r="AF47" s="25"/>
      <c r="AG47" s="25"/>
      <c r="AH47" s="25"/>
      <c r="AI47" s="25"/>
      <c r="AJ47" s="25"/>
      <c r="AK47" s="25"/>
      <c r="AL47" s="25"/>
      <c r="AM47" s="25"/>
      <c r="AN47" s="25"/>
      <c r="AO47" s="25"/>
      <c r="AP47" s="25"/>
      <c r="AQ47" s="25"/>
      <c r="AR47" s="25"/>
      <c r="AS47" s="25"/>
      <c r="AT47" s="25"/>
      <c r="AU47" s="25"/>
      <c r="AV47" s="25"/>
      <c r="AW47" s="25"/>
      <c r="AX47" s="25"/>
      <c r="AY47" s="25"/>
    </row>
    <row r="48" spans="1:51" ht="18.75" customHeight="1">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row>
    <row r="49" spans="1:52" ht="18" customHeight="1">
      <c r="A49" s="336" t="s">
        <v>1536</v>
      </c>
      <c r="B49" s="336"/>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25">
        <v>1693606131.5600002</v>
      </c>
      <c r="AW49" s="325"/>
      <c r="AX49" s="325"/>
      <c r="AY49" s="325"/>
      <c r="AZ49" s="59"/>
    </row>
    <row r="50" spans="1:51" ht="15.75" customHeight="1">
      <c r="A50" s="317" t="s">
        <v>1535</v>
      </c>
      <c r="B50" s="317"/>
      <c r="C50" s="317"/>
      <c r="D50" s="331" t="s">
        <v>1534</v>
      </c>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row>
    <row r="51" spans="1:51" ht="14.25" customHeight="1">
      <c r="A51" s="333">
        <v>1</v>
      </c>
      <c r="B51" s="333"/>
      <c r="C51" s="333"/>
      <c r="D51" s="324" t="s">
        <v>1500</v>
      </c>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33" t="s">
        <v>1498</v>
      </c>
      <c r="AC51" s="333"/>
      <c r="AD51" s="333"/>
      <c r="AE51" s="333"/>
      <c r="AF51" s="333"/>
      <c r="AG51" s="333"/>
      <c r="AH51" s="333"/>
      <c r="AI51" s="333"/>
      <c r="AJ51" s="333"/>
      <c r="AK51" s="333"/>
      <c r="AL51" s="333"/>
      <c r="AM51" s="333">
        <v>2</v>
      </c>
      <c r="AN51" s="333"/>
      <c r="AO51" s="333"/>
      <c r="AP51" s="324" t="s">
        <v>1499</v>
      </c>
      <c r="AQ51" s="324"/>
      <c r="AR51" s="324"/>
      <c r="AS51" s="324"/>
      <c r="AT51" s="324"/>
      <c r="AU51" s="324"/>
      <c r="AV51" s="326" t="s">
        <v>1498</v>
      </c>
      <c r="AW51" s="326"/>
      <c r="AX51" s="326"/>
      <c r="AY51" s="326"/>
    </row>
    <row r="52" spans="1:51" ht="44.25" customHeight="1">
      <c r="A52" s="329" t="s">
        <v>4</v>
      </c>
      <c r="B52" s="329"/>
      <c r="C52" s="329"/>
      <c r="D52" s="316" t="s">
        <v>1532</v>
      </c>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1">
        <v>1229972.73</v>
      </c>
      <c r="AC52" s="311"/>
      <c r="AD52" s="311"/>
      <c r="AE52" s="311"/>
      <c r="AF52" s="311"/>
      <c r="AG52" s="311"/>
      <c r="AH52" s="311"/>
      <c r="AI52" s="311"/>
      <c r="AJ52" s="311"/>
      <c r="AK52" s="311"/>
      <c r="AL52" s="311"/>
      <c r="AM52" s="329" t="s">
        <v>29</v>
      </c>
      <c r="AN52" s="329"/>
      <c r="AO52" s="329"/>
      <c r="AP52" s="316" t="s">
        <v>1533</v>
      </c>
      <c r="AQ52" s="316"/>
      <c r="AR52" s="316"/>
      <c r="AS52" s="316"/>
      <c r="AT52" s="316"/>
      <c r="AU52" s="316"/>
      <c r="AV52" s="312"/>
      <c r="AW52" s="312"/>
      <c r="AX52" s="312"/>
      <c r="AY52" s="312"/>
    </row>
    <row r="53" spans="1:51" ht="43.5" customHeight="1">
      <c r="A53" s="329" t="s">
        <v>4</v>
      </c>
      <c r="B53" s="329"/>
      <c r="C53" s="329"/>
      <c r="D53" s="316" t="s">
        <v>1532</v>
      </c>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1"/>
      <c r="AC53" s="311"/>
      <c r="AD53" s="311"/>
      <c r="AE53" s="311"/>
      <c r="AF53" s="311"/>
      <c r="AG53" s="311"/>
      <c r="AH53" s="311"/>
      <c r="AI53" s="311"/>
      <c r="AJ53" s="311"/>
      <c r="AK53" s="311"/>
      <c r="AL53" s="311"/>
      <c r="AM53" s="329" t="s">
        <v>51</v>
      </c>
      <c r="AN53" s="329"/>
      <c r="AO53" s="329"/>
      <c r="AP53" s="316" t="s">
        <v>1531</v>
      </c>
      <c r="AQ53" s="316"/>
      <c r="AR53" s="316"/>
      <c r="AS53" s="316"/>
      <c r="AT53" s="316"/>
      <c r="AU53" s="316"/>
      <c r="AV53" s="312"/>
      <c r="AW53" s="312"/>
      <c r="AX53" s="312"/>
      <c r="AY53" s="312"/>
    </row>
    <row r="54" spans="1:51" ht="23.25" customHeight="1">
      <c r="A54" s="329"/>
      <c r="B54" s="329"/>
      <c r="C54" s="329"/>
      <c r="D54" s="316" t="s">
        <v>1530</v>
      </c>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1"/>
      <c r="AC54" s="311"/>
      <c r="AD54" s="311"/>
      <c r="AE54" s="311"/>
      <c r="AF54" s="311"/>
      <c r="AG54" s="311"/>
      <c r="AH54" s="311"/>
      <c r="AI54" s="311"/>
      <c r="AJ54" s="311"/>
      <c r="AK54" s="311"/>
      <c r="AL54" s="311"/>
      <c r="AM54" s="329" t="s">
        <v>52</v>
      </c>
      <c r="AN54" s="329"/>
      <c r="AO54" s="329"/>
      <c r="AP54" s="316" t="s">
        <v>1529</v>
      </c>
      <c r="AQ54" s="316"/>
      <c r="AR54" s="316"/>
      <c r="AS54" s="316"/>
      <c r="AT54" s="316"/>
      <c r="AU54" s="316"/>
      <c r="AV54" s="312">
        <v>54383.42</v>
      </c>
      <c r="AW54" s="312"/>
      <c r="AX54" s="312"/>
      <c r="AY54" s="312"/>
    </row>
    <row r="55" spans="1:51" ht="14.25" customHeight="1">
      <c r="A55" s="329"/>
      <c r="B55" s="329"/>
      <c r="C55" s="329"/>
      <c r="D55" s="316" t="s">
        <v>1528</v>
      </c>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1">
        <v>829804.14</v>
      </c>
      <c r="AC55" s="311"/>
      <c r="AD55" s="311"/>
      <c r="AE55" s="311"/>
      <c r="AF55" s="311"/>
      <c r="AG55" s="311"/>
      <c r="AH55" s="311"/>
      <c r="AI55" s="311"/>
      <c r="AJ55" s="311"/>
      <c r="AK55" s="311"/>
      <c r="AL55" s="311"/>
      <c r="AM55" s="329" t="s">
        <v>64</v>
      </c>
      <c r="AN55" s="329"/>
      <c r="AO55" s="329"/>
      <c r="AP55" s="316" t="s">
        <v>1527</v>
      </c>
      <c r="AQ55" s="316"/>
      <c r="AR55" s="316"/>
      <c r="AS55" s="316"/>
      <c r="AT55" s="316"/>
      <c r="AU55" s="316"/>
      <c r="AV55" s="312"/>
      <c r="AW55" s="312"/>
      <c r="AX55" s="312"/>
      <c r="AY55" s="312"/>
    </row>
    <row r="56" spans="1:51" ht="14.25" customHeight="1">
      <c r="A56" s="329"/>
      <c r="B56" s="329"/>
      <c r="C56" s="329"/>
      <c r="D56" s="316" t="s">
        <v>1526</v>
      </c>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11">
        <v>17761700.11</v>
      </c>
      <c r="AC56" s="311"/>
      <c r="AD56" s="311"/>
      <c r="AE56" s="311"/>
      <c r="AF56" s="311"/>
      <c r="AG56" s="311"/>
      <c r="AH56" s="311"/>
      <c r="AI56" s="311"/>
      <c r="AJ56" s="311"/>
      <c r="AK56" s="311"/>
      <c r="AL56" s="311"/>
      <c r="AM56" s="329" t="s">
        <v>1525</v>
      </c>
      <c r="AN56" s="329"/>
      <c r="AO56" s="329"/>
      <c r="AP56" s="316" t="s">
        <v>1524</v>
      </c>
      <c r="AQ56" s="316"/>
      <c r="AR56" s="316"/>
      <c r="AS56" s="316"/>
      <c r="AT56" s="316"/>
      <c r="AU56" s="316"/>
      <c r="AV56" s="312"/>
      <c r="AW56" s="312"/>
      <c r="AX56" s="312"/>
      <c r="AY56" s="312"/>
    </row>
    <row r="57" spans="1:51" ht="15" customHeight="1">
      <c r="A57" s="329" t="s">
        <v>16</v>
      </c>
      <c r="B57" s="329"/>
      <c r="C57" s="329"/>
      <c r="D57" s="316" t="s">
        <v>1523</v>
      </c>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1"/>
      <c r="AC57" s="311"/>
      <c r="AD57" s="311"/>
      <c r="AE57" s="311"/>
      <c r="AF57" s="311"/>
      <c r="AG57" s="311"/>
      <c r="AH57" s="311"/>
      <c r="AI57" s="311"/>
      <c r="AJ57" s="311"/>
      <c r="AK57" s="311"/>
      <c r="AL57" s="311"/>
      <c r="AM57" s="332"/>
      <c r="AN57" s="332"/>
      <c r="AO57" s="332"/>
      <c r="AP57" s="319"/>
      <c r="AQ57" s="319"/>
      <c r="AR57" s="319"/>
      <c r="AS57" s="319"/>
      <c r="AT57" s="319"/>
      <c r="AU57" s="319"/>
      <c r="AV57" s="312"/>
      <c r="AW57" s="312"/>
      <c r="AX57" s="312"/>
      <c r="AY57" s="312"/>
    </row>
    <row r="58" spans="1:51" ht="14.25" customHeight="1">
      <c r="A58" s="329"/>
      <c r="B58" s="329"/>
      <c r="C58" s="329"/>
      <c r="D58" s="316" t="s">
        <v>1522</v>
      </c>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1"/>
      <c r="AC58" s="311"/>
      <c r="AD58" s="311"/>
      <c r="AE58" s="311"/>
      <c r="AF58" s="311"/>
      <c r="AG58" s="311"/>
      <c r="AH58" s="311"/>
      <c r="AI58" s="311"/>
      <c r="AJ58" s="311"/>
      <c r="AK58" s="311"/>
      <c r="AL58" s="311"/>
      <c r="AM58" s="332"/>
      <c r="AN58" s="332"/>
      <c r="AO58" s="332"/>
      <c r="AP58" s="319"/>
      <c r="AQ58" s="319"/>
      <c r="AR58" s="319"/>
      <c r="AS58" s="319"/>
      <c r="AT58" s="319"/>
      <c r="AU58" s="319"/>
      <c r="AV58" s="312"/>
      <c r="AW58" s="312"/>
      <c r="AX58" s="312"/>
      <c r="AY58" s="312"/>
    </row>
    <row r="59" spans="1:51" ht="33.75" customHeight="1">
      <c r="A59" s="329" t="s">
        <v>27</v>
      </c>
      <c r="B59" s="329"/>
      <c r="C59" s="329"/>
      <c r="D59" s="316" t="s">
        <v>1521</v>
      </c>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1"/>
      <c r="AC59" s="311"/>
      <c r="AD59" s="311"/>
      <c r="AE59" s="311"/>
      <c r="AF59" s="311"/>
      <c r="AG59" s="311"/>
      <c r="AH59" s="311"/>
      <c r="AI59" s="311"/>
      <c r="AJ59" s="311"/>
      <c r="AK59" s="311"/>
      <c r="AL59" s="311"/>
      <c r="AM59" s="332"/>
      <c r="AN59" s="332"/>
      <c r="AO59" s="332"/>
      <c r="AP59" s="319"/>
      <c r="AQ59" s="319"/>
      <c r="AR59" s="319"/>
      <c r="AS59" s="319"/>
      <c r="AT59" s="319"/>
      <c r="AU59" s="319"/>
      <c r="AV59" s="312"/>
      <c r="AW59" s="312"/>
      <c r="AX59" s="312"/>
      <c r="AY59" s="312"/>
    </row>
    <row r="60" spans="1:51" ht="14.25" customHeight="1">
      <c r="A60" s="329" t="s">
        <v>1520</v>
      </c>
      <c r="B60" s="329"/>
      <c r="C60" s="329"/>
      <c r="D60" s="316" t="s">
        <v>1519</v>
      </c>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1"/>
      <c r="AC60" s="311"/>
      <c r="AD60" s="311"/>
      <c r="AE60" s="311"/>
      <c r="AF60" s="311"/>
      <c r="AG60" s="311"/>
      <c r="AH60" s="311"/>
      <c r="AI60" s="311"/>
      <c r="AJ60" s="311"/>
      <c r="AK60" s="311"/>
      <c r="AL60" s="311"/>
      <c r="AM60" s="332"/>
      <c r="AN60" s="332"/>
      <c r="AO60" s="332"/>
      <c r="AP60" s="319"/>
      <c r="AQ60" s="319"/>
      <c r="AR60" s="319"/>
      <c r="AS60" s="319"/>
      <c r="AT60" s="319"/>
      <c r="AU60" s="319"/>
      <c r="AV60" s="312"/>
      <c r="AW60" s="312"/>
      <c r="AX60" s="312"/>
      <c r="AY60" s="312"/>
    </row>
    <row r="61" spans="1:51" ht="14.25" customHeight="1">
      <c r="A61" s="329" t="s">
        <v>1518</v>
      </c>
      <c r="B61" s="329"/>
      <c r="C61" s="329"/>
      <c r="D61" s="316" t="s">
        <v>1517</v>
      </c>
      <c r="E61" s="316"/>
      <c r="F61" s="316"/>
      <c r="G61" s="316"/>
      <c r="H61" s="316"/>
      <c r="I61" s="316"/>
      <c r="J61" s="316"/>
      <c r="K61" s="316"/>
      <c r="L61" s="316"/>
      <c r="M61" s="316"/>
      <c r="N61" s="316"/>
      <c r="O61" s="316"/>
      <c r="P61" s="316"/>
      <c r="Q61" s="316"/>
      <c r="R61" s="316"/>
      <c r="S61" s="316"/>
      <c r="T61" s="316"/>
      <c r="U61" s="316"/>
      <c r="V61" s="316"/>
      <c r="W61" s="316"/>
      <c r="X61" s="316"/>
      <c r="Y61" s="316"/>
      <c r="Z61" s="316"/>
      <c r="AA61" s="316"/>
      <c r="AB61" s="311"/>
      <c r="AC61" s="311"/>
      <c r="AD61" s="311"/>
      <c r="AE61" s="311"/>
      <c r="AF61" s="311"/>
      <c r="AG61" s="311"/>
      <c r="AH61" s="311"/>
      <c r="AI61" s="311"/>
      <c r="AJ61" s="311"/>
      <c r="AK61" s="311"/>
      <c r="AL61" s="311"/>
      <c r="AM61" s="332"/>
      <c r="AN61" s="332"/>
      <c r="AO61" s="332"/>
      <c r="AP61" s="319"/>
      <c r="AQ61" s="319"/>
      <c r="AR61" s="319"/>
      <c r="AS61" s="319"/>
      <c r="AT61" s="319"/>
      <c r="AU61" s="319"/>
      <c r="AV61" s="312"/>
      <c r="AW61" s="312"/>
      <c r="AX61" s="312"/>
      <c r="AY61" s="312"/>
    </row>
    <row r="62" spans="1:51" ht="15" customHeight="1">
      <c r="A62" s="329" t="s">
        <v>1516</v>
      </c>
      <c r="B62" s="329"/>
      <c r="C62" s="329"/>
      <c r="D62" s="316" t="s">
        <v>1515</v>
      </c>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1">
        <v>0</v>
      </c>
      <c r="AC62" s="311"/>
      <c r="AD62" s="311"/>
      <c r="AE62" s="311"/>
      <c r="AF62" s="311"/>
      <c r="AG62" s="311"/>
      <c r="AH62" s="311"/>
      <c r="AI62" s="311"/>
      <c r="AJ62" s="311"/>
      <c r="AK62" s="311"/>
      <c r="AL62" s="311"/>
      <c r="AM62" s="332"/>
      <c r="AN62" s="332"/>
      <c r="AO62" s="332"/>
      <c r="AP62" s="319"/>
      <c r="AQ62" s="319"/>
      <c r="AR62" s="319"/>
      <c r="AS62" s="319"/>
      <c r="AT62" s="319"/>
      <c r="AU62" s="319"/>
      <c r="AV62" s="312"/>
      <c r="AW62" s="312"/>
      <c r="AX62" s="312"/>
      <c r="AY62" s="312"/>
    </row>
    <row r="63" spans="1:51" ht="14.25" customHeight="1">
      <c r="A63" s="329" t="s">
        <v>1514</v>
      </c>
      <c r="B63" s="329"/>
      <c r="C63" s="329"/>
      <c r="D63" s="316" t="s">
        <v>1513</v>
      </c>
      <c r="E63" s="316"/>
      <c r="F63" s="316"/>
      <c r="G63" s="316"/>
      <c r="H63" s="316"/>
      <c r="I63" s="316"/>
      <c r="J63" s="316"/>
      <c r="K63" s="316"/>
      <c r="L63" s="316"/>
      <c r="M63" s="316"/>
      <c r="N63" s="316"/>
      <c r="O63" s="316"/>
      <c r="P63" s="316"/>
      <c r="Q63" s="316"/>
      <c r="R63" s="316"/>
      <c r="S63" s="316"/>
      <c r="T63" s="316"/>
      <c r="U63" s="316"/>
      <c r="V63" s="316"/>
      <c r="W63" s="316"/>
      <c r="X63" s="316"/>
      <c r="Y63" s="316"/>
      <c r="Z63" s="316"/>
      <c r="AA63" s="316"/>
      <c r="AB63" s="311">
        <v>19821476.98</v>
      </c>
      <c r="AC63" s="311"/>
      <c r="AD63" s="311"/>
      <c r="AE63" s="311"/>
      <c r="AF63" s="311"/>
      <c r="AG63" s="311"/>
      <c r="AH63" s="311"/>
      <c r="AI63" s="311"/>
      <c r="AJ63" s="311"/>
      <c r="AK63" s="311"/>
      <c r="AL63" s="311"/>
      <c r="AM63" s="329" t="s">
        <v>1512</v>
      </c>
      <c r="AN63" s="329"/>
      <c r="AO63" s="329"/>
      <c r="AP63" s="316" t="s">
        <v>1511</v>
      </c>
      <c r="AQ63" s="316"/>
      <c r="AR63" s="316"/>
      <c r="AS63" s="316"/>
      <c r="AT63" s="316"/>
      <c r="AU63" s="316"/>
      <c r="AV63" s="312">
        <v>54383.42</v>
      </c>
      <c r="AW63" s="312"/>
      <c r="AX63" s="312"/>
      <c r="AY63" s="312"/>
    </row>
    <row r="64" spans="1:53" ht="14.25" customHeight="1">
      <c r="A64" s="329" t="s">
        <v>1510</v>
      </c>
      <c r="B64" s="329"/>
      <c r="C64" s="329"/>
      <c r="D64" s="313" t="s">
        <v>1509</v>
      </c>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2">
        <v>1713373225.12</v>
      </c>
      <c r="AW64" s="312"/>
      <c r="AX64" s="312"/>
      <c r="AY64" s="312"/>
      <c r="AZ64" s="59">
        <f>AV49+AB63-AV63</f>
        <v>1713373225.1200001</v>
      </c>
      <c r="BA64" s="59">
        <f>AV64-AZ64</f>
        <v>0</v>
      </c>
    </row>
    <row r="65" spans="1:51" ht="14.25" customHeight="1">
      <c r="A65" s="329" t="s">
        <v>1508</v>
      </c>
      <c r="B65" s="329"/>
      <c r="C65" s="329"/>
      <c r="D65" s="316" t="s">
        <v>1507</v>
      </c>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2">
        <v>171337322.51000002</v>
      </c>
      <c r="AW65" s="312"/>
      <c r="AX65" s="312"/>
      <c r="AY65" s="312"/>
    </row>
    <row r="66" spans="1:51" ht="14.25" customHeight="1">
      <c r="A66" s="329" t="s">
        <v>1506</v>
      </c>
      <c r="B66" s="329"/>
      <c r="C66" s="329"/>
      <c r="D66" s="316" t="s">
        <v>1505</v>
      </c>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16"/>
      <c r="AT66" s="316"/>
      <c r="AU66" s="316"/>
      <c r="AV66" s="312"/>
      <c r="AW66" s="312"/>
      <c r="AX66" s="312"/>
      <c r="AY66" s="312"/>
    </row>
    <row r="67" spans="1:51" ht="15" customHeight="1">
      <c r="A67" s="329" t="s">
        <v>1504</v>
      </c>
      <c r="B67" s="329"/>
      <c r="C67" s="329"/>
      <c r="D67" s="316" t="s">
        <v>1503</v>
      </c>
      <c r="E67" s="316"/>
      <c r="F67" s="316"/>
      <c r="G67" s="316"/>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316"/>
      <c r="AN67" s="316"/>
      <c r="AO67" s="316"/>
      <c r="AP67" s="316"/>
      <c r="AQ67" s="316"/>
      <c r="AR67" s="316"/>
      <c r="AS67" s="316"/>
      <c r="AT67" s="316"/>
      <c r="AU67" s="316"/>
      <c r="AV67" s="312">
        <v>171337322.51000002</v>
      </c>
      <c r="AW67" s="312"/>
      <c r="AX67" s="312"/>
      <c r="AY67" s="312"/>
    </row>
    <row r="68" spans="1:51" ht="15.75" customHeight="1">
      <c r="A68" s="317" t="s">
        <v>1502</v>
      </c>
      <c r="B68" s="317"/>
      <c r="C68" s="317"/>
      <c r="D68" s="331" t="s">
        <v>1501</v>
      </c>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row>
    <row r="69" spans="1:51" ht="14.25" customHeight="1">
      <c r="A69" s="330">
        <v>3</v>
      </c>
      <c r="B69" s="330"/>
      <c r="C69" s="330"/>
      <c r="D69" s="328" t="s">
        <v>1500</v>
      </c>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30" t="s">
        <v>1498</v>
      </c>
      <c r="AC69" s="330"/>
      <c r="AD69" s="330"/>
      <c r="AE69" s="330"/>
      <c r="AF69" s="330"/>
      <c r="AG69" s="330"/>
      <c r="AH69" s="330"/>
      <c r="AI69" s="330"/>
      <c r="AJ69" s="330"/>
      <c r="AK69" s="330"/>
      <c r="AL69" s="330"/>
      <c r="AM69" s="330">
        <v>4</v>
      </c>
      <c r="AN69" s="330"/>
      <c r="AO69" s="330"/>
      <c r="AP69" s="328" t="s">
        <v>1499</v>
      </c>
      <c r="AQ69" s="328"/>
      <c r="AR69" s="328"/>
      <c r="AS69" s="328"/>
      <c r="AT69" s="328"/>
      <c r="AU69" s="328"/>
      <c r="AV69" s="314" t="s">
        <v>1498</v>
      </c>
      <c r="AW69" s="314"/>
      <c r="AX69" s="314"/>
      <c r="AY69" s="25"/>
    </row>
    <row r="70" spans="1:51" ht="23.25" customHeight="1">
      <c r="A70" s="329" t="s">
        <v>1268</v>
      </c>
      <c r="B70" s="329"/>
      <c r="C70" s="329"/>
      <c r="D70" s="316" t="s">
        <v>1497</v>
      </c>
      <c r="E70" s="316"/>
      <c r="F70" s="316"/>
      <c r="G70" s="316"/>
      <c r="H70" s="316"/>
      <c r="I70" s="316"/>
      <c r="J70" s="316"/>
      <c r="K70" s="316"/>
      <c r="L70" s="316"/>
      <c r="M70" s="316"/>
      <c r="N70" s="316"/>
      <c r="O70" s="316"/>
      <c r="P70" s="316"/>
      <c r="Q70" s="316"/>
      <c r="R70" s="316"/>
      <c r="S70" s="316"/>
      <c r="T70" s="316"/>
      <c r="U70" s="316"/>
      <c r="V70" s="316"/>
      <c r="W70" s="316"/>
      <c r="X70" s="316"/>
      <c r="Y70" s="316"/>
      <c r="Z70" s="316"/>
      <c r="AA70" s="316"/>
      <c r="AB70" s="311"/>
      <c r="AC70" s="311"/>
      <c r="AD70" s="311"/>
      <c r="AE70" s="311"/>
      <c r="AF70" s="311"/>
      <c r="AG70" s="311"/>
      <c r="AH70" s="311"/>
      <c r="AI70" s="311"/>
      <c r="AJ70" s="311"/>
      <c r="AK70" s="311"/>
      <c r="AL70" s="311"/>
      <c r="AM70" s="329" t="s">
        <v>1496</v>
      </c>
      <c r="AN70" s="329"/>
      <c r="AO70" s="329"/>
      <c r="AP70" s="316" t="s">
        <v>1495</v>
      </c>
      <c r="AQ70" s="316"/>
      <c r="AR70" s="316"/>
      <c r="AS70" s="316"/>
      <c r="AT70" s="316"/>
      <c r="AU70" s="316"/>
      <c r="AV70" s="312"/>
      <c r="AW70" s="312"/>
      <c r="AX70" s="312"/>
      <c r="AY70" s="25"/>
    </row>
    <row r="71" spans="1:51" ht="23.25" customHeight="1">
      <c r="A71" s="329" t="s">
        <v>1258</v>
      </c>
      <c r="B71" s="329"/>
      <c r="C71" s="329"/>
      <c r="D71" s="316" t="s">
        <v>1494</v>
      </c>
      <c r="E71" s="316"/>
      <c r="F71" s="316"/>
      <c r="G71" s="316"/>
      <c r="H71" s="316"/>
      <c r="I71" s="316"/>
      <c r="J71" s="316"/>
      <c r="K71" s="316"/>
      <c r="L71" s="316"/>
      <c r="M71" s="316"/>
      <c r="N71" s="316"/>
      <c r="O71" s="316"/>
      <c r="P71" s="316"/>
      <c r="Q71" s="316"/>
      <c r="R71" s="316"/>
      <c r="S71" s="316"/>
      <c r="T71" s="316"/>
      <c r="U71" s="316"/>
      <c r="V71" s="316"/>
      <c r="W71" s="316"/>
      <c r="X71" s="316"/>
      <c r="Y71" s="316"/>
      <c r="Z71" s="316"/>
      <c r="AA71" s="316"/>
      <c r="AB71" s="311"/>
      <c r="AC71" s="311"/>
      <c r="AD71" s="311"/>
      <c r="AE71" s="311"/>
      <c r="AF71" s="311"/>
      <c r="AG71" s="311"/>
      <c r="AH71" s="311"/>
      <c r="AI71" s="311"/>
      <c r="AJ71" s="311"/>
      <c r="AK71" s="311"/>
      <c r="AL71" s="311"/>
      <c r="AM71" s="329" t="s">
        <v>1493</v>
      </c>
      <c r="AN71" s="329"/>
      <c r="AO71" s="329"/>
      <c r="AP71" s="316" t="s">
        <v>1492</v>
      </c>
      <c r="AQ71" s="316"/>
      <c r="AR71" s="316"/>
      <c r="AS71" s="316"/>
      <c r="AT71" s="316"/>
      <c r="AU71" s="316"/>
      <c r="AV71" s="312"/>
      <c r="AW71" s="312"/>
      <c r="AX71" s="312"/>
      <c r="AY71" s="25"/>
    </row>
    <row r="72" spans="1:51" ht="14.25" customHeight="1">
      <c r="A72" s="329" t="s">
        <v>1246</v>
      </c>
      <c r="B72" s="329"/>
      <c r="C72" s="329"/>
      <c r="D72" s="316" t="s">
        <v>1491</v>
      </c>
      <c r="E72" s="316"/>
      <c r="F72" s="316"/>
      <c r="G72" s="316"/>
      <c r="H72" s="316"/>
      <c r="I72" s="316"/>
      <c r="J72" s="316"/>
      <c r="K72" s="316"/>
      <c r="L72" s="316"/>
      <c r="M72" s="316"/>
      <c r="N72" s="316"/>
      <c r="O72" s="316"/>
      <c r="P72" s="316"/>
      <c r="Q72" s="316"/>
      <c r="R72" s="316"/>
      <c r="S72" s="316"/>
      <c r="T72" s="316"/>
      <c r="U72" s="316"/>
      <c r="V72" s="316"/>
      <c r="W72" s="316"/>
      <c r="X72" s="316"/>
      <c r="Y72" s="316"/>
      <c r="Z72" s="316"/>
      <c r="AA72" s="316"/>
      <c r="AB72" s="311"/>
      <c r="AC72" s="311"/>
      <c r="AD72" s="311"/>
      <c r="AE72" s="311"/>
      <c r="AF72" s="311"/>
      <c r="AG72" s="311"/>
      <c r="AH72" s="311"/>
      <c r="AI72" s="311"/>
      <c r="AJ72" s="311"/>
      <c r="AK72" s="311"/>
      <c r="AL72" s="311"/>
      <c r="AM72" s="329" t="s">
        <v>1490</v>
      </c>
      <c r="AN72" s="329"/>
      <c r="AO72" s="329"/>
      <c r="AP72" s="316" t="s">
        <v>1489</v>
      </c>
      <c r="AQ72" s="316"/>
      <c r="AR72" s="316"/>
      <c r="AS72" s="316"/>
      <c r="AT72" s="316"/>
      <c r="AU72" s="316"/>
      <c r="AV72" s="312"/>
      <c r="AW72" s="312"/>
      <c r="AX72" s="312"/>
      <c r="AY72" s="25"/>
    </row>
    <row r="73" spans="1:51" ht="14.25" customHeight="1">
      <c r="A73" s="329" t="s">
        <v>1488</v>
      </c>
      <c r="B73" s="329"/>
      <c r="C73" s="329"/>
      <c r="D73" s="316" t="s">
        <v>1487</v>
      </c>
      <c r="E73" s="316"/>
      <c r="F73" s="316"/>
      <c r="G73" s="316"/>
      <c r="H73" s="316"/>
      <c r="I73" s="316"/>
      <c r="J73" s="316"/>
      <c r="K73" s="316"/>
      <c r="L73" s="316"/>
      <c r="M73" s="316"/>
      <c r="N73" s="316"/>
      <c r="O73" s="316"/>
      <c r="P73" s="316"/>
      <c r="Q73" s="316"/>
      <c r="R73" s="316"/>
      <c r="S73" s="316"/>
      <c r="T73" s="316"/>
      <c r="U73" s="316"/>
      <c r="V73" s="316"/>
      <c r="W73" s="316"/>
      <c r="X73" s="316"/>
      <c r="Y73" s="316"/>
      <c r="Z73" s="316"/>
      <c r="AA73" s="316"/>
      <c r="AB73" s="311"/>
      <c r="AC73" s="311"/>
      <c r="AD73" s="311"/>
      <c r="AE73" s="311"/>
      <c r="AF73" s="311"/>
      <c r="AG73" s="311"/>
      <c r="AH73" s="311"/>
      <c r="AI73" s="311"/>
      <c r="AJ73" s="311"/>
      <c r="AK73" s="311"/>
      <c r="AL73" s="311"/>
      <c r="AM73" s="329" t="s">
        <v>1486</v>
      </c>
      <c r="AN73" s="329"/>
      <c r="AO73" s="329"/>
      <c r="AP73" s="316" t="s">
        <v>1485</v>
      </c>
      <c r="AQ73" s="316"/>
      <c r="AR73" s="316"/>
      <c r="AS73" s="316"/>
      <c r="AT73" s="316"/>
      <c r="AU73" s="316"/>
      <c r="AV73" s="312"/>
      <c r="AW73" s="312"/>
      <c r="AX73" s="312"/>
      <c r="AY73" s="25"/>
    </row>
    <row r="74" spans="1:51" ht="1.5" customHeight="1">
      <c r="A74" s="243"/>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c r="AQ74" s="243"/>
      <c r="AR74" s="243"/>
      <c r="AS74" s="243"/>
      <c r="AT74" s="243"/>
      <c r="AU74" s="243"/>
      <c r="AV74" s="243"/>
      <c r="AW74" s="243"/>
      <c r="AX74" s="243"/>
      <c r="AY74" s="243"/>
    </row>
    <row r="75" spans="1:51" ht="76.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row>
    <row r="76" spans="1:51" ht="28.5" customHeight="1">
      <c r="A76" s="317"/>
      <c r="B76" s="317"/>
      <c r="C76" s="317"/>
      <c r="D76" s="317"/>
      <c r="E76" s="317"/>
      <c r="F76" s="317"/>
      <c r="G76" s="317"/>
      <c r="H76" s="317"/>
      <c r="I76" s="317"/>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7"/>
      <c r="AM76" s="317"/>
      <c r="AN76" s="317"/>
      <c r="AO76" s="317"/>
      <c r="AP76" s="310" t="s">
        <v>1484</v>
      </c>
      <c r="AQ76" s="310"/>
      <c r="AR76" s="310"/>
      <c r="AS76" s="310"/>
      <c r="AT76" s="315" t="s">
        <v>1483</v>
      </c>
      <c r="AU76" s="315"/>
      <c r="AV76" s="315"/>
      <c r="AW76" s="315"/>
      <c r="AX76" s="315"/>
      <c r="AY76" s="315"/>
    </row>
    <row r="77" spans="1:51" ht="14.25" customHeight="1">
      <c r="A77" s="313" t="s">
        <v>1482</v>
      </c>
      <c r="B77" s="313"/>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13"/>
      <c r="AL77" s="313"/>
      <c r="AM77" s="313"/>
      <c r="AN77" s="313"/>
      <c r="AO77" s="313"/>
      <c r="AP77" s="311">
        <f>AV64</f>
        <v>1713373225.12</v>
      </c>
      <c r="AQ77" s="311"/>
      <c r="AR77" s="311"/>
      <c r="AS77" s="311"/>
      <c r="AT77" s="312">
        <v>0</v>
      </c>
      <c r="AU77" s="312"/>
      <c r="AV77" s="312"/>
      <c r="AW77" s="312"/>
      <c r="AX77" s="312"/>
      <c r="AY77" s="312"/>
    </row>
    <row r="78" spans="1:51" ht="14.25" customHeight="1">
      <c r="A78" s="316" t="s">
        <v>1481</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c r="AL78" s="316"/>
      <c r="AM78" s="316"/>
      <c r="AN78" s="316"/>
      <c r="AO78" s="316"/>
      <c r="AP78" s="311"/>
      <c r="AQ78" s="311"/>
      <c r="AR78" s="311"/>
      <c r="AS78" s="311"/>
      <c r="AT78" s="312">
        <v>0</v>
      </c>
      <c r="AU78" s="312"/>
      <c r="AV78" s="312"/>
      <c r="AW78" s="312"/>
      <c r="AX78" s="312"/>
      <c r="AY78" s="312"/>
    </row>
    <row r="79" spans="1:51" ht="15" customHeight="1">
      <c r="A79" s="316" t="s">
        <v>1480</v>
      </c>
      <c r="B79" s="316"/>
      <c r="C79" s="316"/>
      <c r="D79" s="316"/>
      <c r="E79" s="316"/>
      <c r="F79" s="316"/>
      <c r="G79" s="316"/>
      <c r="H79" s="316"/>
      <c r="I79" s="316"/>
      <c r="J79" s="316"/>
      <c r="K79" s="316"/>
      <c r="L79" s="316"/>
      <c r="M79" s="316"/>
      <c r="N79" s="316"/>
      <c r="O79" s="316"/>
      <c r="P79" s="316"/>
      <c r="Q79" s="316"/>
      <c r="R79" s="316"/>
      <c r="S79" s="316"/>
      <c r="T79" s="316"/>
      <c r="U79" s="316"/>
      <c r="V79" s="316"/>
      <c r="W79" s="316"/>
      <c r="X79" s="316"/>
      <c r="Y79" s="316"/>
      <c r="Z79" s="316"/>
      <c r="AA79" s="316"/>
      <c r="AB79" s="316"/>
      <c r="AC79" s="316"/>
      <c r="AD79" s="316"/>
      <c r="AE79" s="316"/>
      <c r="AF79" s="316"/>
      <c r="AG79" s="316"/>
      <c r="AH79" s="316"/>
      <c r="AI79" s="316"/>
      <c r="AJ79" s="316"/>
      <c r="AK79" s="316"/>
      <c r="AL79" s="316"/>
      <c r="AM79" s="316"/>
      <c r="AN79" s="316"/>
      <c r="AO79" s="316"/>
      <c r="AP79" s="311"/>
      <c r="AQ79" s="311"/>
      <c r="AR79" s="311"/>
      <c r="AS79" s="311"/>
      <c r="AT79" s="312">
        <v>0</v>
      </c>
      <c r="AU79" s="312"/>
      <c r="AV79" s="312"/>
      <c r="AW79" s="312"/>
      <c r="AX79" s="312"/>
      <c r="AY79" s="312"/>
    </row>
    <row r="80" spans="1:51" ht="14.25" customHeight="1">
      <c r="A80" s="313" t="s">
        <v>1479</v>
      </c>
      <c r="B80" s="313"/>
      <c r="C80" s="313"/>
      <c r="D80" s="313"/>
      <c r="E80" s="313"/>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1">
        <f>AP77+AP78+AP79</f>
        <v>1713373225.12</v>
      </c>
      <c r="AQ80" s="311"/>
      <c r="AR80" s="311"/>
      <c r="AS80" s="311"/>
      <c r="AT80" s="312">
        <v>0</v>
      </c>
      <c r="AU80" s="312"/>
      <c r="AV80" s="312"/>
      <c r="AW80" s="312"/>
      <c r="AX80" s="312"/>
      <c r="AY80" s="312"/>
    </row>
    <row r="81" spans="1:53" ht="23.25" customHeight="1">
      <c r="A81" s="313" t="s">
        <v>1478</v>
      </c>
      <c r="B81" s="313"/>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1"/>
      <c r="AQ81" s="311"/>
      <c r="AR81" s="311"/>
      <c r="AS81" s="311"/>
      <c r="AT81" s="320">
        <f>AP80*0.1</f>
        <v>171337322.512</v>
      </c>
      <c r="AU81" s="321"/>
      <c r="AV81" s="321"/>
      <c r="AW81" s="321"/>
      <c r="AX81" s="321"/>
      <c r="AY81" s="322"/>
      <c r="AZ81" s="59">
        <v>24892044.27</v>
      </c>
      <c r="BA81" s="59">
        <f>AT81-AZ81</f>
        <v>146445278.24199998</v>
      </c>
    </row>
    <row r="82" spans="1:51" ht="14.25" customHeight="1">
      <c r="A82" s="313" t="s">
        <v>1477</v>
      </c>
      <c r="B82" s="313"/>
      <c r="C82" s="313"/>
      <c r="D82" s="313"/>
      <c r="E82" s="313"/>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1"/>
      <c r="AQ82" s="311"/>
      <c r="AR82" s="311"/>
      <c r="AS82" s="311"/>
      <c r="AT82" s="312">
        <f>AT83</f>
        <v>154203590.2608</v>
      </c>
      <c r="AU82" s="312"/>
      <c r="AV82" s="312"/>
      <c r="AW82" s="312"/>
      <c r="AX82" s="312"/>
      <c r="AY82" s="312"/>
    </row>
    <row r="83" spans="1:51" ht="14.25" customHeight="1">
      <c r="A83" s="316" t="s">
        <v>1476</v>
      </c>
      <c r="B83" s="316"/>
      <c r="C83" s="316"/>
      <c r="D83" s="316"/>
      <c r="E83" s="316"/>
      <c r="F83" s="316"/>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1"/>
      <c r="AQ83" s="311"/>
      <c r="AR83" s="311"/>
      <c r="AS83" s="311"/>
      <c r="AT83" s="312">
        <f>AT81*0.9</f>
        <v>154203590.2608</v>
      </c>
      <c r="AU83" s="312"/>
      <c r="AV83" s="312"/>
      <c r="AW83" s="312"/>
      <c r="AX83" s="312"/>
      <c r="AY83" s="312"/>
    </row>
    <row r="84" spans="1:51" ht="14.25" customHeight="1">
      <c r="A84" s="316" t="s">
        <v>1475</v>
      </c>
      <c r="B84" s="316"/>
      <c r="C84" s="316"/>
      <c r="D84" s="316"/>
      <c r="E84" s="316"/>
      <c r="F84" s="316"/>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1"/>
      <c r="AQ84" s="311"/>
      <c r="AR84" s="311"/>
      <c r="AS84" s="311"/>
      <c r="AT84" s="312">
        <v>0</v>
      </c>
      <c r="AU84" s="312"/>
      <c r="AV84" s="312"/>
      <c r="AW84" s="312"/>
      <c r="AX84" s="312"/>
      <c r="AY84" s="312"/>
    </row>
    <row r="85" spans="1:51" ht="25.5" customHeight="1">
      <c r="A85" s="316" t="s">
        <v>1474</v>
      </c>
      <c r="B85" s="316"/>
      <c r="C85" s="316"/>
      <c r="D85" s="316"/>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1">
        <v>54383.42</v>
      </c>
      <c r="AQ85" s="311"/>
      <c r="AR85" s="311"/>
      <c r="AS85" s="311"/>
      <c r="AT85" s="312">
        <v>5438.34</v>
      </c>
      <c r="AU85" s="312"/>
      <c r="AV85" s="312"/>
      <c r="AW85" s="312"/>
      <c r="AX85" s="312"/>
      <c r="AY85" s="25"/>
    </row>
    <row r="86" spans="1:51" ht="1.5" customHeight="1">
      <c r="A86" s="243"/>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row>
    <row r="87" spans="1:52" ht="14.25" customHeight="1">
      <c r="A87" s="317"/>
      <c r="B87" s="317"/>
      <c r="C87" s="317"/>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0" t="s">
        <v>1473</v>
      </c>
      <c r="AQ87" s="310"/>
      <c r="AR87" s="310"/>
      <c r="AS87" s="310"/>
      <c r="AT87" s="315" t="s">
        <v>1472</v>
      </c>
      <c r="AU87" s="315"/>
      <c r="AV87" s="315"/>
      <c r="AW87" s="315"/>
      <c r="AX87" s="315"/>
      <c r="AY87" s="315"/>
      <c r="AZ87" s="55"/>
    </row>
    <row r="88" spans="1:53" ht="23.25" customHeight="1">
      <c r="A88" s="313" t="s">
        <v>1471</v>
      </c>
      <c r="B88" s="313"/>
      <c r="C88" s="313"/>
      <c r="D88" s="313"/>
      <c r="E88" s="313"/>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3"/>
      <c r="AN88" s="313"/>
      <c r="AO88" s="313"/>
      <c r="AP88" s="311">
        <v>1718502134.08</v>
      </c>
      <c r="AQ88" s="311"/>
      <c r="AR88" s="311"/>
      <c r="AS88" s="311"/>
      <c r="AT88" s="312">
        <f>AT81-AT82+AT85</f>
        <v>17139170.59119999</v>
      </c>
      <c r="AU88" s="312"/>
      <c r="AV88" s="312"/>
      <c r="AW88" s="312"/>
      <c r="AX88" s="312"/>
      <c r="AY88" s="25"/>
      <c r="AZ88" s="60">
        <f>24892044.27+5438.34</f>
        <v>24897482.61</v>
      </c>
      <c r="BA88" s="60">
        <f>AT88-AZ88</f>
        <v>-7758312.018800009</v>
      </c>
    </row>
    <row r="89" spans="1:53" ht="14.25" customHeight="1">
      <c r="A89" s="313" t="s">
        <v>1470</v>
      </c>
      <c r="B89" s="313"/>
      <c r="C89" s="313"/>
      <c r="D89" s="313"/>
      <c r="E89" s="313"/>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1">
        <v>0</v>
      </c>
      <c r="AQ89" s="311"/>
      <c r="AR89" s="311"/>
      <c r="AS89" s="311"/>
      <c r="AT89" s="312">
        <v>0</v>
      </c>
      <c r="AU89" s="312"/>
      <c r="AV89" s="312"/>
      <c r="AW89" s="312"/>
      <c r="AX89" s="312"/>
      <c r="AY89" s="25"/>
      <c r="AZ89" s="61"/>
      <c r="BA89" s="60">
        <f>BA88+AANOAT!BX123</f>
        <v>0</v>
      </c>
    </row>
    <row r="90" spans="1:51" ht="14.25" customHeight="1">
      <c r="A90" s="313" t="s">
        <v>1469</v>
      </c>
      <c r="B90" s="313"/>
      <c r="C90" s="313"/>
      <c r="D90" s="313"/>
      <c r="E90" s="313"/>
      <c r="F90" s="313"/>
      <c r="G90" s="313"/>
      <c r="H90" s="31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1">
        <v>0</v>
      </c>
      <c r="AQ90" s="311"/>
      <c r="AR90" s="311"/>
      <c r="AS90" s="311"/>
      <c r="AT90" s="312">
        <v>0</v>
      </c>
      <c r="AU90" s="312"/>
      <c r="AV90" s="312"/>
      <c r="AW90" s="312"/>
      <c r="AX90" s="312"/>
      <c r="AY90" s="25"/>
    </row>
    <row r="91" spans="1:51" ht="1.5" customHeight="1">
      <c r="A91" s="243"/>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row>
    <row r="92" spans="1:51" ht="18"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row>
    <row r="93" spans="1:51" ht="12.75" customHeight="1">
      <c r="A93" s="323" t="s">
        <v>1468</v>
      </c>
      <c r="B93" s="323"/>
      <c r="C93" s="323"/>
      <c r="D93" s="323"/>
      <c r="E93" s="323"/>
      <c r="F93" s="323"/>
      <c r="G93" s="323"/>
      <c r="H93" s="323"/>
      <c r="I93" s="323"/>
      <c r="J93" s="323"/>
      <c r="K93" s="323"/>
      <c r="L93" s="323"/>
      <c r="M93" s="323"/>
      <c r="N93" s="323"/>
      <c r="O93" s="323"/>
      <c r="P93" s="323"/>
      <c r="Q93" s="323"/>
      <c r="R93" s="323"/>
      <c r="S93" s="323"/>
      <c r="T93" s="323"/>
      <c r="U93" s="323"/>
      <c r="V93" s="323"/>
      <c r="W93" s="323"/>
      <c r="X93" s="323"/>
      <c r="Y93" s="323"/>
      <c r="Z93" s="323"/>
      <c r="AA93" s="323"/>
      <c r="AB93" s="323"/>
      <c r="AC93" s="323"/>
      <c r="AD93" s="323"/>
      <c r="AE93" s="323"/>
      <c r="AF93" s="323"/>
      <c r="AG93" s="323"/>
      <c r="AH93" s="323"/>
      <c r="AI93" s="323"/>
      <c r="AJ93" s="323"/>
      <c r="AK93" s="25"/>
      <c r="AL93" s="25"/>
      <c r="AM93" s="25"/>
      <c r="AN93" s="25"/>
      <c r="AO93" s="25"/>
      <c r="AP93" s="323" t="s">
        <v>1467</v>
      </c>
      <c r="AQ93" s="323"/>
      <c r="AR93" s="323"/>
      <c r="AS93" s="323"/>
      <c r="AT93" s="323"/>
      <c r="AU93" s="323"/>
      <c r="AV93" s="323"/>
      <c r="AW93" s="323"/>
      <c r="AX93" s="323"/>
      <c r="AY93" s="323"/>
    </row>
    <row r="94" spans="1:51" ht="5.25" customHeight="1">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row>
    <row r="95" spans="1:51" ht="24.75" customHeight="1">
      <c r="A95" s="289" t="s">
        <v>1466</v>
      </c>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5"/>
      <c r="AL95" s="25"/>
      <c r="AM95" s="25"/>
      <c r="AN95" s="25"/>
      <c r="AO95" s="25"/>
      <c r="AP95" s="289" t="s">
        <v>1465</v>
      </c>
      <c r="AQ95" s="289"/>
      <c r="AR95" s="289"/>
      <c r="AS95" s="289"/>
      <c r="AT95" s="289"/>
      <c r="AU95" s="289"/>
      <c r="AV95" s="289"/>
      <c r="AW95" s="289"/>
      <c r="AX95" s="289"/>
      <c r="AY95" s="289"/>
    </row>
    <row r="96" spans="1:51" ht="2.25" customHeight="1">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row>
    <row r="97" spans="1:51" ht="24.75" customHeight="1">
      <c r="A97" s="289" t="s">
        <v>1464</v>
      </c>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5"/>
      <c r="AL97" s="25"/>
      <c r="AM97" s="25"/>
      <c r="AN97" s="25"/>
      <c r="AO97" s="25"/>
      <c r="AP97" s="25"/>
      <c r="AQ97" s="25"/>
      <c r="AR97" s="25"/>
      <c r="AS97" s="25"/>
      <c r="AT97" s="25"/>
      <c r="AU97" s="25"/>
      <c r="AV97" s="25"/>
      <c r="AW97" s="25"/>
      <c r="AX97" s="25"/>
      <c r="AY97" s="25"/>
    </row>
    <row r="98" spans="1:51" ht="5.25" customHeight="1">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row>
    <row r="99" spans="1:51" ht="9.75" customHeight="1">
      <c r="A99" s="289" t="s">
        <v>1463</v>
      </c>
      <c r="B99" s="289"/>
      <c r="C99" s="289"/>
      <c r="D99" s="289"/>
      <c r="E99" s="289"/>
      <c r="F99" s="289"/>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5"/>
      <c r="AL99" s="25"/>
      <c r="AM99" s="25"/>
      <c r="AN99" s="25"/>
      <c r="AO99" s="25"/>
      <c r="AP99" s="25"/>
      <c r="AQ99" s="25"/>
      <c r="AR99" s="25"/>
      <c r="AS99" s="25"/>
      <c r="AT99" s="25"/>
      <c r="AU99" s="25"/>
      <c r="AV99" s="25"/>
      <c r="AW99" s="25"/>
      <c r="AX99" s="25"/>
      <c r="AY99" s="25"/>
    </row>
    <row r="100" spans="1:51" ht="14.25" customHeight="1">
      <c r="A100" s="289"/>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5"/>
      <c r="AL100" s="25"/>
      <c r="AM100" s="25"/>
      <c r="AN100" s="25"/>
      <c r="AO100" s="25"/>
      <c r="AP100" s="318" t="s">
        <v>1462</v>
      </c>
      <c r="AQ100" s="318"/>
      <c r="AR100" s="318"/>
      <c r="AS100" s="318"/>
      <c r="AT100" s="318"/>
      <c r="AU100" s="318"/>
      <c r="AV100" s="318"/>
      <c r="AW100" s="318"/>
      <c r="AX100" s="318"/>
      <c r="AY100" s="318"/>
    </row>
    <row r="101" spans="1:51" ht="24" customHeight="1">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row>
    <row r="102" spans="1:51" ht="15" customHeight="1">
      <c r="A102" s="231" t="s">
        <v>219</v>
      </c>
      <c r="B102" s="231"/>
      <c r="C102" s="231"/>
      <c r="D102" s="231"/>
      <c r="E102" s="231"/>
      <c r="F102" s="231"/>
      <c r="G102" s="231"/>
      <c r="H102" s="231"/>
      <c r="I102" s="231"/>
      <c r="J102" s="231"/>
      <c r="K102" s="231"/>
      <c r="L102" s="258">
        <v>44582.413668981484</v>
      </c>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258"/>
      <c r="AL102" s="258"/>
      <c r="AM102" s="258"/>
      <c r="AN102" s="258"/>
      <c r="AO102" s="258"/>
      <c r="AP102" s="231" t="s">
        <v>1461</v>
      </c>
      <c r="AQ102" s="231"/>
      <c r="AR102" s="231"/>
      <c r="AS102" s="231"/>
      <c r="AT102" s="231"/>
      <c r="AU102" s="231"/>
      <c r="AV102" s="259" t="s">
        <v>136</v>
      </c>
      <c r="AW102" s="259"/>
      <c r="AX102" s="259"/>
      <c r="AY102" s="259"/>
    </row>
  </sheetData>
  <sheetProtection/>
  <mergeCells count="232">
    <mergeCell ref="A2:AY2"/>
    <mergeCell ref="A7:F7"/>
    <mergeCell ref="A10:AW10"/>
    <mergeCell ref="A40:S42"/>
    <mergeCell ref="A44:M46"/>
    <mergeCell ref="A49:AU49"/>
    <mergeCell ref="G7:H8"/>
    <mergeCell ref="H5:AV5"/>
    <mergeCell ref="I7:I8"/>
    <mergeCell ref="J7:K8"/>
    <mergeCell ref="A50:C50"/>
    <mergeCell ref="A51:C51"/>
    <mergeCell ref="A52:C52"/>
    <mergeCell ref="A53:C53"/>
    <mergeCell ref="A54:C54"/>
    <mergeCell ref="A55:C55"/>
    <mergeCell ref="A56:C56"/>
    <mergeCell ref="A57:C57"/>
    <mergeCell ref="A58:C58"/>
    <mergeCell ref="A59:C59"/>
    <mergeCell ref="A60:C60"/>
    <mergeCell ref="A61:C61"/>
    <mergeCell ref="A73:C73"/>
    <mergeCell ref="A62:C62"/>
    <mergeCell ref="A63:C63"/>
    <mergeCell ref="A64:C64"/>
    <mergeCell ref="A65:C65"/>
    <mergeCell ref="A66:C66"/>
    <mergeCell ref="A67:C67"/>
    <mergeCell ref="A78:AO78"/>
    <mergeCell ref="A79:AO79"/>
    <mergeCell ref="A80:AO80"/>
    <mergeCell ref="AP79:AS79"/>
    <mergeCell ref="AP80:AS80"/>
    <mergeCell ref="A68:C68"/>
    <mergeCell ref="A69:C69"/>
    <mergeCell ref="A70:C70"/>
    <mergeCell ref="A71:C71"/>
    <mergeCell ref="A72:C72"/>
    <mergeCell ref="A77:AO77"/>
    <mergeCell ref="A93:AJ93"/>
    <mergeCell ref="A81:AO81"/>
    <mergeCell ref="A82:AO82"/>
    <mergeCell ref="A83:AO83"/>
    <mergeCell ref="A84:AO84"/>
    <mergeCell ref="A85:AO85"/>
    <mergeCell ref="A86:AY86"/>
    <mergeCell ref="AP81:AS81"/>
    <mergeCell ref="AP82:AS82"/>
    <mergeCell ref="A87:AO87"/>
    <mergeCell ref="A88:AO88"/>
    <mergeCell ref="A89:AO89"/>
    <mergeCell ref="A90:AO90"/>
    <mergeCell ref="A91:AY91"/>
    <mergeCell ref="AP84:AS84"/>
    <mergeCell ref="AP89:AS89"/>
    <mergeCell ref="AP90:AS90"/>
    <mergeCell ref="AT88:AX88"/>
    <mergeCell ref="AT84:AY84"/>
    <mergeCell ref="A95:AJ95"/>
    <mergeCell ref="A97:AJ97"/>
    <mergeCell ref="A99:AJ100"/>
    <mergeCell ref="A102:K102"/>
    <mergeCell ref="C29:D29"/>
    <mergeCell ref="C33:D33"/>
    <mergeCell ref="C37:D37"/>
    <mergeCell ref="D50:AY50"/>
    <mergeCell ref="D51:AA51"/>
    <mergeCell ref="D52:AA52"/>
    <mergeCell ref="D53:AA53"/>
    <mergeCell ref="D54:AA54"/>
    <mergeCell ref="D55:AA55"/>
    <mergeCell ref="D56:AA56"/>
    <mergeCell ref="D57:AA57"/>
    <mergeCell ref="D58:AA58"/>
    <mergeCell ref="D59:AA59"/>
    <mergeCell ref="D60:AA60"/>
    <mergeCell ref="D61:AA61"/>
    <mergeCell ref="D62:AA62"/>
    <mergeCell ref="D63:AA63"/>
    <mergeCell ref="AB62:AL62"/>
    <mergeCell ref="AB59:AL59"/>
    <mergeCell ref="AB60:AL60"/>
    <mergeCell ref="AB61:AL61"/>
    <mergeCell ref="R46:T46"/>
    <mergeCell ref="F12:P15"/>
    <mergeCell ref="F18:P20"/>
    <mergeCell ref="F23:P25"/>
    <mergeCell ref="F28:V30"/>
    <mergeCell ref="F32:P34"/>
    <mergeCell ref="F36:P38"/>
    <mergeCell ref="AJ41:AK41"/>
    <mergeCell ref="L102:AO102"/>
    <mergeCell ref="M7:O8"/>
    <mergeCell ref="O45:Q47"/>
    <mergeCell ref="P7:R8"/>
    <mergeCell ref="Q12:AJ16"/>
    <mergeCell ref="Q18:AJ21"/>
    <mergeCell ref="Q23:AJ26"/>
    <mergeCell ref="Q32:AJ33"/>
    <mergeCell ref="Q36:AJ37"/>
    <mergeCell ref="AB57:AL57"/>
    <mergeCell ref="AB58:AL58"/>
    <mergeCell ref="S7:U8"/>
    <mergeCell ref="U46:V46"/>
    <mergeCell ref="W28:AJ29"/>
    <mergeCell ref="X46:Y46"/>
    <mergeCell ref="Y40:AB42"/>
    <mergeCell ref="AA45:AC47"/>
    <mergeCell ref="AD46:AE46"/>
    <mergeCell ref="AE41:AF41"/>
    <mergeCell ref="AM55:AO55"/>
    <mergeCell ref="AM56:AO56"/>
    <mergeCell ref="AM57:AO57"/>
    <mergeCell ref="AM53:AO53"/>
    <mergeCell ref="AB71:AL71"/>
    <mergeCell ref="AB63:AL63"/>
    <mergeCell ref="AB53:AL53"/>
    <mergeCell ref="AB54:AL54"/>
    <mergeCell ref="AB55:AL55"/>
    <mergeCell ref="AB56:AL56"/>
    <mergeCell ref="AM54:AO54"/>
    <mergeCell ref="AM63:AO63"/>
    <mergeCell ref="AM62:AO62"/>
    <mergeCell ref="AM69:AO69"/>
    <mergeCell ref="AM70:AO70"/>
    <mergeCell ref="AM71:AO71"/>
    <mergeCell ref="AM60:AO60"/>
    <mergeCell ref="AM61:AO61"/>
    <mergeCell ref="AM58:AO58"/>
    <mergeCell ref="AM59:AO59"/>
    <mergeCell ref="AB70:AL70"/>
    <mergeCell ref="AM73:AO73"/>
    <mergeCell ref="D66:AU66"/>
    <mergeCell ref="D67:AU67"/>
    <mergeCell ref="D68:AY68"/>
    <mergeCell ref="D69:AA69"/>
    <mergeCell ref="AP70:AU70"/>
    <mergeCell ref="D71:AA71"/>
    <mergeCell ref="D72:AA72"/>
    <mergeCell ref="D73:AA73"/>
    <mergeCell ref="AP69:AU69"/>
    <mergeCell ref="AN7:AP7"/>
    <mergeCell ref="AN11:AP13"/>
    <mergeCell ref="AN18:AP20"/>
    <mergeCell ref="AN23:AR25"/>
    <mergeCell ref="AN28:AP30"/>
    <mergeCell ref="AM72:AO72"/>
    <mergeCell ref="AP51:AU51"/>
    <mergeCell ref="AU11:AW14"/>
    <mergeCell ref="AV49:AY49"/>
    <mergeCell ref="AV51:AY51"/>
    <mergeCell ref="AL41:AN41"/>
    <mergeCell ref="AP52:AU52"/>
    <mergeCell ref="AM51:AO51"/>
    <mergeCell ref="AM52:AO52"/>
    <mergeCell ref="AB51:AL51"/>
    <mergeCell ref="AB52:AL52"/>
    <mergeCell ref="AP53:AU53"/>
    <mergeCell ref="AP54:AU54"/>
    <mergeCell ref="AP55:AU55"/>
    <mergeCell ref="AP56:AU56"/>
    <mergeCell ref="AP57:AU57"/>
    <mergeCell ref="AP58:AU58"/>
    <mergeCell ref="AP63:AU63"/>
    <mergeCell ref="AP102:AU102"/>
    <mergeCell ref="AT81:AY81"/>
    <mergeCell ref="AP85:AS85"/>
    <mergeCell ref="AP93:AY93"/>
    <mergeCell ref="AT83:AY83"/>
    <mergeCell ref="AV70:AX70"/>
    <mergeCell ref="D65:AU65"/>
    <mergeCell ref="D70:AA70"/>
    <mergeCell ref="AB69:AL69"/>
    <mergeCell ref="AQ7:AW8"/>
    <mergeCell ref="AQ11:AR14"/>
    <mergeCell ref="AQ18:AW21"/>
    <mergeCell ref="AQ28:AW29"/>
    <mergeCell ref="AT79:AY79"/>
    <mergeCell ref="AT80:AY80"/>
    <mergeCell ref="AV52:AY52"/>
    <mergeCell ref="AV57:AY57"/>
    <mergeCell ref="AV63:AY63"/>
    <mergeCell ref="AV64:AY64"/>
    <mergeCell ref="AR3:AY3"/>
    <mergeCell ref="AS11:AT13"/>
    <mergeCell ref="AS23:AW24"/>
    <mergeCell ref="AT76:AY76"/>
    <mergeCell ref="AT77:AY77"/>
    <mergeCell ref="AP100:AY100"/>
    <mergeCell ref="AT89:AX89"/>
    <mergeCell ref="AT90:AX90"/>
    <mergeCell ref="AP71:AU71"/>
    <mergeCell ref="AP72:AU72"/>
    <mergeCell ref="AV53:AY53"/>
    <mergeCell ref="AV54:AY54"/>
    <mergeCell ref="AV55:AY55"/>
    <mergeCell ref="AV56:AY56"/>
    <mergeCell ref="AT78:AY78"/>
    <mergeCell ref="AT85:AX85"/>
    <mergeCell ref="AP73:AU73"/>
    <mergeCell ref="AP76:AS76"/>
    <mergeCell ref="AP77:AS77"/>
    <mergeCell ref="AP78:AS78"/>
    <mergeCell ref="AB72:AL72"/>
    <mergeCell ref="AB73:AL73"/>
    <mergeCell ref="AV102:AY102"/>
    <mergeCell ref="AV65:AY65"/>
    <mergeCell ref="AV66:AY66"/>
    <mergeCell ref="AV67:AY67"/>
    <mergeCell ref="AV69:AX69"/>
    <mergeCell ref="AT87:AY87"/>
    <mergeCell ref="A74:AY74"/>
    <mergeCell ref="A76:AO76"/>
    <mergeCell ref="D64:AU64"/>
    <mergeCell ref="AV58:AY58"/>
    <mergeCell ref="AV59:AY59"/>
    <mergeCell ref="AV60:AY60"/>
    <mergeCell ref="AV61:AY61"/>
    <mergeCell ref="AV62:AY62"/>
    <mergeCell ref="AP59:AU59"/>
    <mergeCell ref="AP60:AU60"/>
    <mergeCell ref="AP61:AU61"/>
    <mergeCell ref="AP62:AU62"/>
    <mergeCell ref="AP95:AY95"/>
    <mergeCell ref="AP87:AS87"/>
    <mergeCell ref="AP88:AS88"/>
    <mergeCell ref="AV71:AX71"/>
    <mergeCell ref="AT82:AY82"/>
    <mergeCell ref="AP83:AS83"/>
    <mergeCell ref="AV72:AX72"/>
    <mergeCell ref="AV73:AX7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Bolormaa</dc:creator>
  <cp:keywords/>
  <dc:description/>
  <cp:lastModifiedBy>Bolormaa</cp:lastModifiedBy>
  <cp:lastPrinted>2022-01-31T02:21:28Z</cp:lastPrinted>
  <dcterms:created xsi:type="dcterms:W3CDTF">2022-02-07T00:34:58Z</dcterms:created>
  <dcterms:modified xsi:type="dcterms:W3CDTF">2022-02-07T00:34:58Z</dcterms:modified>
  <cp:category/>
  <cp:version/>
  <cp:contentType/>
  <cp:contentStatus/>
</cp:coreProperties>
</file>